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roton-my.sharepoint.com/personal/loianne_magalhaes_kroton_com_br/Documents/Documentos/Bacabal 2024/2024.2/Docs monitoramento/"/>
    </mc:Choice>
  </mc:AlternateContent>
  <xr:revisionPtr revIDLastSave="4" documentId="8_{925ECD61-6E80-4C60-AFF7-A55DF8A5591C}" xr6:coauthVersionLast="47" xr6:coauthVersionMax="47" xr10:uidLastSave="{A31AD4C6-146D-4D32-A184-C3FD7CFE5289}"/>
  <bookViews>
    <workbookView xWindow="-110" yWindow="-110" windowWidth="19420" windowHeight="10420" tabRatio="920" firstSheet="6" activeTab="6" xr2:uid="{00000000-000D-0000-FFFF-FFFF00000000}"/>
  </bookViews>
  <sheets>
    <sheet name="Resumos" sheetId="5" r:id="rId1"/>
    <sheet name="NDE" sheetId="4" r:id="rId2"/>
    <sheet name="Timeline NDE" sheetId="10" r:id="rId3"/>
    <sheet name="Colegiado" sheetId="9" r:id="rId4"/>
    <sheet name="NAPED" sheetId="8" r:id="rId5"/>
    <sheet name="Indicadores Docentes" sheetId="2" r:id="rId6"/>
    <sheet name="Corpo Docente" sheetId="1" r:id="rId7"/>
    <sheet name="Backup Docentes" sheetId="7" state="hidden" r:id="rId8"/>
  </sheets>
  <definedNames>
    <definedName name="_xlnm._FilterDatabase" localSheetId="3" hidden="1">Colegiado!$B$3:$C$19</definedName>
    <definedName name="_xlnm._FilterDatabase" localSheetId="6" hidden="1">'Corpo Docente'!$B$2:$D$41</definedName>
    <definedName name="_xlnm._FilterDatabase" localSheetId="4" hidden="1">NAPED!$B$3:$C$12</definedName>
  </definedNames>
  <calcPr calcId="191028" calcOnSave="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8" l="1"/>
  <c r="D13" i="8"/>
  <c r="D12" i="8"/>
  <c r="D11" i="8"/>
  <c r="D10" i="8"/>
  <c r="D9" i="8"/>
  <c r="D8" i="8"/>
  <c r="D7" i="8"/>
  <c r="D6" i="8"/>
  <c r="D5" i="8"/>
  <c r="D4" i="8"/>
  <c r="C6" i="4"/>
  <c r="C5" i="4"/>
  <c r="H4" i="4"/>
  <c r="G4" i="4"/>
  <c r="F4" i="4"/>
  <c r="C4" i="4"/>
  <c r="D18" i="9"/>
  <c r="D17" i="9"/>
  <c r="D16" i="9"/>
  <c r="D15" i="9"/>
  <c r="D12" i="9"/>
  <c r="D11" i="9"/>
  <c r="D9" i="9"/>
  <c r="D8" i="9"/>
  <c r="D7" i="9"/>
  <c r="D6" i="9"/>
  <c r="D5" i="9"/>
  <c r="D4" i="9"/>
  <c r="H4" i="2"/>
  <c r="G4" i="2"/>
  <c r="F4" i="2"/>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C23" i="9"/>
  <c r="C27" i="9"/>
  <c r="C26" i="9"/>
  <c r="C25" i="9"/>
  <c r="C24" i="9"/>
  <c r="AJ5" i="7" l="1"/>
  <c r="I5" i="7"/>
  <c r="H5" i="7" s="1"/>
  <c r="B5" i="7"/>
  <c r="AJ4" i="7"/>
  <c r="I4" i="7"/>
  <c r="H4" i="7" s="1"/>
  <c r="B4" i="7"/>
  <c r="B4" i="1"/>
  <c r="B3" i="1"/>
  <c r="O6" i="2" l="1"/>
  <c r="I6" i="2"/>
  <c r="L4" i="4" l="1"/>
  <c r="L4" i="2"/>
  <c r="M4" i="4"/>
  <c r="K4" i="4"/>
  <c r="K7" i="4" s="1"/>
  <c r="N4" i="2"/>
  <c r="M4" i="2"/>
  <c r="I4" i="2"/>
  <c r="I4" i="4"/>
  <c r="G5" i="4" s="1"/>
  <c r="I5" i="2" l="1"/>
  <c r="F5" i="2"/>
  <c r="F7" i="2" s="1"/>
  <c r="H5" i="2"/>
  <c r="G5" i="2"/>
  <c r="N4" i="4"/>
  <c r="K5" i="4" s="1"/>
  <c r="F5" i="4"/>
  <c r="H5" i="4"/>
  <c r="G7" i="4" s="1"/>
  <c r="C7" i="4" s="1"/>
  <c r="O4" i="2"/>
  <c r="J4" i="2" s="1"/>
  <c r="I7" i="4"/>
  <c r="I5" i="4"/>
  <c r="L5" i="2" l="1"/>
  <c r="L7" i="2" s="1"/>
  <c r="P4" i="2"/>
  <c r="G7" i="2"/>
  <c r="G9" i="2"/>
  <c r="H9" i="2" s="1"/>
  <c r="M5" i="4"/>
  <c r="M7" i="4" s="1"/>
  <c r="N5" i="4"/>
  <c r="L5" i="4"/>
  <c r="L7" i="4" s="1"/>
  <c r="N5" i="2"/>
  <c r="O5" i="2"/>
  <c r="M5" i="2"/>
  <c r="C4" i="2" l="1"/>
  <c r="C8" i="4"/>
  <c r="M9" i="2"/>
  <c r="N9" i="2" s="1"/>
  <c r="M7" i="2"/>
  <c r="C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tc={C217843E-1F47-458D-B0A1-B7246841FEB5}</author>
  </authors>
  <commentList>
    <comment ref="C6" authorId="0" shapeId="0" xr:uid="{C217843E-1F47-458D-B0A1-B7246841FEB5}">
      <text>
        <t>[Comentário encadeado]
Sua versão do Excel permite que você leia este comentário encadeado, no entanto, as edições serão removidas se o arquivo for aberto em uma versão mais recente do Excel. Saiba mais: https://go.microsoft.com/fwlink/?linkid=870924
Comentário:
    MANUAL: AT &gt;&gt; (Fernando e Mauro)</t>
      </text>
    </comment>
  </commentList>
</comments>
</file>

<file path=xl/sharedStrings.xml><?xml version="1.0" encoding="utf-8"?>
<sst xmlns="http://schemas.openxmlformats.org/spreadsheetml/2006/main" count="1063" uniqueCount="287">
  <si>
    <t>Ações:</t>
  </si>
  <si>
    <t>Responsável</t>
  </si>
  <si>
    <t xml:space="preserve">1 - Ajustar CH adicional atribuída na AJC para compensar lançamento adicional para ajuste de regime. </t>
  </si>
  <si>
    <t>Wesliany</t>
  </si>
  <si>
    <t>2 - Ajustar portaria DO MSSC para inclusão PINESC</t>
  </si>
  <si>
    <t>Lucas</t>
  </si>
  <si>
    <t>3 - Recheios e acervo para 120 alunos</t>
  </si>
  <si>
    <t>NDE - ESTRUTURA</t>
  </si>
  <si>
    <t>TITULAÇÃO - NDE</t>
  </si>
  <si>
    <t>REGIME - NDE</t>
  </si>
  <si>
    <t>TIMELINE NDE</t>
  </si>
  <si>
    <t>Indicador</t>
  </si>
  <si>
    <t>Atende</t>
  </si>
  <si>
    <t>Especialista</t>
  </si>
  <si>
    <t>Mestre</t>
  </si>
  <si>
    <t>Doutor</t>
  </si>
  <si>
    <t>Totais</t>
  </si>
  <si>
    <t>Horista</t>
  </si>
  <si>
    <t>Parcial</t>
  </si>
  <si>
    <t>Integral</t>
  </si>
  <si>
    <t>NOME</t>
  </si>
  <si>
    <t>CARGO</t>
  </si>
  <si>
    <t>ATAS</t>
  </si>
  <si>
    <t>Coordenador (a)</t>
  </si>
  <si>
    <t>QTD</t>
  </si>
  <si>
    <t>5 Médicos/Stricto</t>
  </si>
  <si>
    <t>%</t>
  </si>
  <si>
    <t xml:space="preserve">MFC </t>
  </si>
  <si>
    <t>MEC 1</t>
  </si>
  <si>
    <t>Stricto (Geral)</t>
  </si>
  <si>
    <t>ST 1</t>
  </si>
  <si>
    <t>Regime (Geral)</t>
  </si>
  <si>
    <t>Outras</t>
  </si>
  <si>
    <t>Visita Anterior</t>
  </si>
  <si>
    <t>DENISE PRIOLLI</t>
  </si>
  <si>
    <t>ST O</t>
  </si>
  <si>
    <t>ATUALIZAÇÕES:</t>
  </si>
  <si>
    <t>DOCUMENTOS</t>
  </si>
  <si>
    <t>STATUS</t>
  </si>
  <si>
    <t>REGIMENTO</t>
  </si>
  <si>
    <t>OK</t>
  </si>
  <si>
    <t>PPC</t>
  </si>
  <si>
    <t>NOK</t>
  </si>
  <si>
    <t>PDI</t>
  </si>
  <si>
    <t>REGULAMENTO</t>
  </si>
  <si>
    <t>ESTRUTURA NDE:</t>
  </si>
  <si>
    <t>Art. 32. O Núcleo docente Estruturante do curso de Medicina busca qualidade considerando, em uma análise sistêmica e global, os seguintes aspectos: concepção, acompanhamento, consolidação e avaliação desse Projeto Pedagógico do Curso.
§ 1º. O NDE do curso de Medicina será constituído:
I.	Pelo Coordenador do Curso, como seu presidente;
II.	Pelo Coordenador Adjunto (quando cabível);
III.	Por no mínimo 5 (cinco) professores pertencentes ao corpo docente do curso.
§ 2º. Os membros do NDE do curso de Medicina devem possuir graduação em Medicina e 60% titulação em nível de pós-graduação Stricto sensu.
§ 3º. Os membros do NDE do curso de Medicina devem atuar em regime de trabalho de tempo parcial ou integral, sendo pelo menos 20% em tempo integral.
§ 4º. O NDE do curso de Medicina deve possuir docente com formação (Residência ou Especialização) em Medicina Geral de Família e Comunidade.</t>
  </si>
  <si>
    <t>Ano</t>
  </si>
  <si>
    <t>SEMESTRE</t>
  </si>
  <si>
    <t>Atas No</t>
  </si>
  <si>
    <t>Data</t>
  </si>
  <si>
    <t>Nome</t>
  </si>
  <si>
    <t>Representante</t>
  </si>
  <si>
    <t>Tema</t>
  </si>
  <si>
    <t>Ponto Atenção</t>
  </si>
  <si>
    <t>NSA</t>
  </si>
  <si>
    <t>1 à 3</t>
  </si>
  <si>
    <t>Walquiria Lemos Ribeiro Da Silva Soares</t>
  </si>
  <si>
    <t>Coordenador do Curso</t>
  </si>
  <si>
    <t>Autorização</t>
  </si>
  <si>
    <t>Sem ação</t>
  </si>
  <si>
    <t xml:space="preserve"> Denise Gonçalves Priolli</t>
  </si>
  <si>
    <t>Coordenador Adjunto</t>
  </si>
  <si>
    <t>Aldicléya Lima Luz</t>
  </si>
  <si>
    <t>Representante Docente</t>
  </si>
  <si>
    <t>Aldifran Ferreira da Silva</t>
  </si>
  <si>
    <t>Maria do Carmo Lacerda Barbosa</t>
  </si>
  <si>
    <t>Stella Arruda Miranda Carneiro</t>
  </si>
  <si>
    <t>Tania Gisela Biberg Salum</t>
  </si>
  <si>
    <t>4 e 5</t>
  </si>
  <si>
    <t>Denise Goncalves Priolli</t>
  </si>
  <si>
    <t xml:space="preserve"> Aldifran Ferreira da Silva </t>
  </si>
  <si>
    <t xml:space="preserve"> Denise Maria Dotta Abech</t>
  </si>
  <si>
    <t xml:space="preserve">Mackson Martins Rocha </t>
  </si>
  <si>
    <t>Lucylea Pompeu Muller Braga</t>
  </si>
  <si>
    <t>1o</t>
  </si>
  <si>
    <t>Apresentação Contextualização Locorregional, PPC e sua estrutura
Apresentação relatório estudo vagas
Apresentação relatório de referências bibliográficas
Apresentação regulamentos
Apresentação calendário acadêmico 22.1
Nota 1 - Encontros com datas antes do início das aulas.</t>
  </si>
  <si>
    <t>Reaproveitada estrutura do NDE da autorização devido ausência de estrutura suficiente para atender indicadores de avaliação</t>
  </si>
  <si>
    <t>Foco na estruturação de dados para início das aulas com destaque:
Contratação corpo docente
Capacitação
Inserção do curso na rede
Relatório de referências bibliográficas e BV
Repasses regulamentos e açõe de extensão
Agendamento treinamentos docentes.</t>
  </si>
  <si>
    <t>TBD</t>
  </si>
  <si>
    <t>Troca da coordenação com a saída da Walquíria e Denise Priolli assumindo como Coordenadora. ATA EXTRAORDINÁRIA
Nota 1 - Podem utilizar a mesma estrutura de ata já criada para evento, mudar nome dos assinantes. Destacar que aprovações realizadas para a estrutura do curso até a presente data não passariam por revisão.</t>
  </si>
  <si>
    <t>2o</t>
  </si>
  <si>
    <t>Repasse da Contextualização Locorregional
Repasse dos processos e indicadores de implantação do curso do primeiro semestre
Repasse da estrutura do PPC em relação à DCN Medicina e atendimento dos indicadores do Mais Médicos para planejamento do segundo semestre.
Apresentação calendário acadêmico 22.2
Apresentação novo Rodrigo que reforçou os diferenciais da estrutura de operação do curso ratificando as aprovações anteriores do NDE.
Nota 1 - Indicar que um ou outro membro indicou pontos de ajustes e atualizações devido a atualizações da estrutura da rede.
Nota 2 - Colocar data de 30 dias após primeira reunião para retorno para aprovações.</t>
  </si>
  <si>
    <t>Rodrigo Lopes Gomes Gonçalves</t>
  </si>
  <si>
    <t>Thales Bezerra de Alcantara</t>
  </si>
  <si>
    <t>Troca da coordenação com a saída da Denise Priolli e Thales assumindo como Coordenador. 
Nota 1 - Podem utilizar a mesma estrutura de ata já criada para evento, mudar nome dos assinantes. Destacar que aprovações realizadas para a estrutura do curso até a presente data não passariam por revisão e que alinhamentos da última reunião foram aprovados por unanimidade</t>
  </si>
  <si>
    <t>Repasse da Contextualização Locorregional
Repasse dos processos e indicadores de implantação do curso do segundo semestre
Repasse da estrutura do PPC em relação à DCN Medicina e atendimento dos indicadores do Mais Médicos para planejamento do terceiro semestre.
Iniciado processo de construção da nova matriz considerando DCN medicina otimizações acadêmicas.
Apresentação calendário acadêmico 23.1
Apresentação nova estrutura do NDE e boas vindas ao novo membro Scalise
Nota 1 - Indicar que um ou outro membro indicou pontos de ajustes e atualizações devido a atualizações da estrutura da rede.
Nota 2 - Colocar data de 30 dias após primeira reunião para retorno para aprovações.</t>
  </si>
  <si>
    <t>Reaproveitada estrutura parcial do NDE da autorização devido ausência de estrutura suficiente para atender indicadores de avaliação</t>
  </si>
  <si>
    <t>José Ricardo Scalise</t>
  </si>
  <si>
    <t>X</t>
  </si>
  <si>
    <t>Extraordinária com o objetivo de apreciação e aprovação da nova matriz</t>
  </si>
  <si>
    <t>Aprovação da Contextualização Locorregional
Aprovação dos processos e indicadores de implantação do curso do segundo semestre
Aprovação da estrutura do PPC em relação à DCN Medicina e atendimento dos indicadores do Mais Médicos para planejamento do terceiro semestre.
Aprovação calendário acadêmico 23.1
Nota 1 - Indicar que um ou outro membro indicou pontos de ajustes e atualizações devido a atualizações da estrutura da rede.
Nota 2 - Colocar data de 30 dias após primeira reunião para retorno para aprovações.</t>
  </si>
  <si>
    <t>Repasse da Contextualização Locorregional
Repasse dos processos e indicadores de implantação do curso do primeiro semestre
Repasse da estrutura do PPC em relação à DCN Medicina e atendimento dos indicadores do Mais Médicos para planejamento do segundo semestre.
Repasse da proposta organizada da nova matriz e seus componentes
Apresentação calendário acadêmico 23.2
Nota 1 - Indicar que um ou outro membro indicou pontos de ajustes e atualizações devido a atualizações da estrutura da rede.
Nota 2 - Colocar data de 30 dias após primeira reunião para retorno para aprovações.</t>
  </si>
  <si>
    <t>Leandro de Oliveira Jardim</t>
  </si>
  <si>
    <t>Apresentação do novo coordenador 
Aprovação da Contextualização Locorregional
Aproavção dos processos e indicadores de implantação do curso do primeiro semestre
Aprovação da estrutura do PPC em relação à DCN Medicina e atendimento dos indicadores do Mais Médicos para planejamento do segundo semestre.
Aprovação da proposta de estruturação da nova matriz e seus componentes para o semestre vigente
Aprovação relatório de referências bibliográficas considerando nova matriz
Aprovação regulamentos considerando nova matriz
Apresentação calendário acadêmico 23.2
Nota 1 - Informar que coordenador colaborou com as revisões e aprovações em estudo
Nota 2 - Colocar data de 30 dias após primeira reunião para retorno para aprovações.</t>
  </si>
  <si>
    <t>Repasse da Contextualização Locorregional
Repasse dos processos e indicadores de implantação do curso do primeiro semestre
Repasse da estrutura do PPC em relação à DCN Medicina e atendimento dos indicadores do Mais Médicos para planejamento do segundo semestre.
Repasse do desempenho da implantaão da nova Matriz
Apresentação calendário acadêmico 24.1
Nota 1 - Indicar que um ou outro membro indicou pontos de ajustes e atualizações devido a atualizações da estrutura da rede.
Nota 2 - Colocar data de 30 dias após primeira reunião para retorno para aprovações.
Nota 3 - Avaliar aproveitamento dos conteúdos das atas já produzidas.</t>
  </si>
  <si>
    <t>Aprovação da Contextualização Locorregional
Aprovação dos processos e indicadores de implantação do curso do primeiro semestre
Aprovação da estrutura do PPC em relação à DCN Medicina e atendimento dos indicadores do Mais Médicos para planejamento do segundo semestre.
Aprovação do desempenho da implantaão da nova Matriz
Apresentação calendário acadêmico 24.1
Nota 1 - Indicar que um ou outro membro indicou pontos de ajustes e atualizações devido a atualizações da estrutura da rede.
Nota 2 - Colocar data de 30 dias após primeira reunião para retorno para aprovações.
Nota 3 - Avaliar aproveitamento dos conteúdos das atas já produzidas.</t>
  </si>
  <si>
    <t>Apresentação novos membros do NDE
Repasse da Contextualização Locorregional
Repasse dos processos e indicadores de implantação do curso do primeiro semestre
Repasse da estrutura do PPC em relação à DCN Medicina e atendimento dos indicadores do Mais Médicos para planejamento do segundo semestre.
Repasse do desempenho da implantação da nova Matriz
Repasse calendário acadêmico 24.2
Nota 1 - Indicar que um ou outro membro indicou pontos de ajustes e atualizações devido a atualizações da estrutura da rede.
Nota 2 - Colocar data de 30 dias após primeira reunião para retorno para aprovações.
Nota 3 - Avaliar aproveitamento dos conteúdos das atas já produzidas.</t>
  </si>
  <si>
    <t>Entrada de membros novos para atender indicadores NDE (MAURO, ROMÁRIO e MARCELO)</t>
  </si>
  <si>
    <t>Fernando Antonio Madeira Marinho</t>
  </si>
  <si>
    <t>Marcelo Máximo Niel</t>
  </si>
  <si>
    <t>Romário de Sousa Oliveira</t>
  </si>
  <si>
    <t>Mauro Mendes Pinheiro Machado</t>
  </si>
  <si>
    <t>Aprovação da Contextualização Locorregional
Aprovação dos processos e indicadores de implantação do curso do primeiro semestre
Aprovação da estrutura do PPC em relação à DCN Medicina e atendimento dos indicadores do Mais Médicos para planejamento do segundo semestre.
Aprovação do desempenho da implantação da nova Matriz
Aprovação relatório de referências bibliográficas considerando nova matriz
Aprovação regulamentos considerando nova matriz
Apresentação calendário acadêmico 24.2
Repasse dos principais indicadores de operação do curso para análise de atendimento da portaria 523/2018 para estruturação de pedido de aumento de vagas da unidade e potencial de realização da visita de monitoramento.
Nota 1 - Indicar que um ou outro membro indicou pontos de ajustes e atualizações devido a atualizações da estrutura da rede.
Nota 2 - Colocar data de 30 dias após primeira reunião para retorno para aprovações.
Nota 3 - Avaliar aproveitamento dos conteúdos das atas já produzidas.</t>
  </si>
  <si>
    <t>Aprovação do estudo de aumento de vagas estrutura com base nos indicadores de operação do curso para atendimento da portaria 523/2018 para estruturação de pedido de aumento de vagas da unidade.
Entendido que IES atende à critérios da portaria considerando indicadores da portaria e relatório do NDE de estudo de aumento de vagas.
Nota 1 - Ata pronta conforme link &gt;&gt; https://kroton-my.sharepoint.com/:f:/g/personal/natalia_b_sousa_kroton_com_br1/EnMP1zIdqRRMs_4xT4RwamUBYvTb7jAdL4uk3uAf-YaoHQ?e=TLrYBB</t>
  </si>
  <si>
    <t>COLEGIADO:</t>
  </si>
  <si>
    <t>NOME DO DOCENTE</t>
  </si>
  <si>
    <t>REPRESENTANTE</t>
  </si>
  <si>
    <t>Check Base</t>
  </si>
  <si>
    <t>ANA MARGARITA BELTRAN CINTRA</t>
  </si>
  <si>
    <t>DOCENTE</t>
  </si>
  <si>
    <t>ATHIENNE DRIELE MANIVA TEIXEIRA DO NASCIMENTO</t>
  </si>
  <si>
    <t>DENISE GONÇALVES PRIOLLI</t>
  </si>
  <si>
    <t>ADJUNTO</t>
  </si>
  <si>
    <t>DOUGLAS SOARES DA COSTA</t>
  </si>
  <si>
    <t>FRANCILENE VIEIRA DA SILVA FREITAS</t>
  </si>
  <si>
    <t>GUIDA GRAZIELA SANTOS CARDOSO</t>
  </si>
  <si>
    <t>IGOR VITOR OLIVEIRA DA GRAÇA</t>
  </si>
  <si>
    <t>DISCENTE</t>
  </si>
  <si>
    <t>-</t>
  </si>
  <si>
    <t>KEROLAYNE DE MELO NOGUEIRA</t>
  </si>
  <si>
    <t>LEANDRO DE OLIVEIRA JARDIM</t>
  </si>
  <si>
    <t>COORDENADOR</t>
  </si>
  <si>
    <t>LUIS VINICIUS DA SILVA XIMENDES</t>
  </si>
  <si>
    <t>MARCIA DE FATIMA LIMA ARAGÃO</t>
  </si>
  <si>
    <t>ADMINISTRATIVO</t>
  </si>
  <si>
    <t>NATÁLIA HELENA VALLETA</t>
  </si>
  <si>
    <t>RAIMUNDO NONATO GOIS DA COSTA JUNIOR</t>
  </si>
  <si>
    <t>RODRIGO LOPES GOMES GONÇALVES</t>
  </si>
  <si>
    <t xml:space="preserve">THERCYO ARIEL COSTA PEREIRA </t>
  </si>
  <si>
    <t>WELLINTON DE SOUSA GOMES</t>
  </si>
  <si>
    <t>ESTRUTURA:</t>
  </si>
  <si>
    <t>COLEGIADO REGULAMENTO:</t>
  </si>
  <si>
    <t>Art. 27. O Colegiado do Curso de Medicina, órgão deliberativo em matéria de natureza acadêmica operacional, administrativa e disciplinar, é constituído:
I.	Pelo Coordenador do Curso, seu Presidente, escolhido pelo Diretor Geral;
II.	Pelo Coordenador Adjunto do curso, escolhido pelo Diretor Geral (quando cabível);
III.	Por 10 (dez) representantes do corpo docente;
IV.	Por 2 (dois) representantes dos alunos, indicados por seu órgão representativo, quando aplicável, ou eleito por seus pares, que esteja regularmente matriculado no curso e que tenha obtido aproveitamento acadêmico em todas as disciplinas já cursadas;
V.	Por 2 (dois) representantes de funcionários administrativos, indicados por seus pares e por eles eleitos.
§ 1º. Os  membros  do  Colegiado  do  Curso  são  designados  pelo  Diretor  Geral.
§ 2º. O mandato dos membros indicados nos Incisos I, II e IV é de 2 (dois) anos, permitida a recondução.
§ 3º. O Colegiado do curso realizará pelo menos 2 reuniões ordinárias por semestre. Poderão, ainda, ser convocadas reuniões extraordinárias, por demanda do coordenador, e de seu adjunto, (quando cabível), ou por iniciativa de 2/3 ou maioria absoluta (metade+1).
§ 4º. As decisões do Colegiado são registradas em Ata e encaminhadas aos demais órgãos envolvidos.</t>
  </si>
  <si>
    <t>MEMBROS</t>
  </si>
  <si>
    <t>ESTRUTURA</t>
  </si>
  <si>
    <t>APOIO</t>
  </si>
  <si>
    <t>WALQUIRIA LEMOS RIBEIRO DA SILVA SOARES</t>
  </si>
  <si>
    <t>INÍCIO AULAS</t>
  </si>
  <si>
    <t>DENISE MARIA DOTTA ABECH</t>
  </si>
  <si>
    <t>RITA DE CASSIA COSTA CAMARÃO</t>
  </si>
  <si>
    <t>ALDIFRAN FERREIRA DA SILVA</t>
  </si>
  <si>
    <t>MARIA DO CARMO LACERDA BARBOSA</t>
  </si>
  <si>
    <t>PAULO ROBERTO OLIVEIRA HENRIQUE SANTANA</t>
  </si>
  <si>
    <t>JOSÉ ALVARO AMARAL JUNIOR</t>
  </si>
  <si>
    <t>BRUNA CRUZ MAGALHAES</t>
  </si>
  <si>
    <t>22.1</t>
  </si>
  <si>
    <t>SARITA PINHEIRO ALMEIDA GUIMARAES</t>
  </si>
  <si>
    <t>FRANCISCO GOMES AZEVEDO PEREIRA JUNIOR</t>
  </si>
  <si>
    <t>SERGIO SOUSA SENA SANTOS</t>
  </si>
  <si>
    <t>JHONE BRANDAO PEREIRA</t>
  </si>
  <si>
    <t>NOVA COORDENAÇÃO E COMPOSIÇÃO</t>
  </si>
  <si>
    <t>walkiria sai</t>
  </si>
  <si>
    <t>IAN JHEMES OLIVEIRA SOUSA</t>
  </si>
  <si>
    <t>WESLIANY EVERTON DUARTE</t>
  </si>
  <si>
    <t>GARDIELE FERREIRA SILVA</t>
  </si>
  <si>
    <t>MARIA TEREZA FREIRE CARVALHO</t>
  </si>
  <si>
    <t>THALES BEZERRA DE ALCANTARA</t>
  </si>
  <si>
    <t>NOVA COORDENAÇÃO</t>
  </si>
  <si>
    <t>22.2</t>
  </si>
  <si>
    <t>Atual, inclusive o aumento de vagas</t>
  </si>
  <si>
    <t>NAPED:</t>
  </si>
  <si>
    <t>CIRURGIA</t>
  </si>
  <si>
    <t>CAIO ANDRADE NASCIMENTO</t>
  </si>
  <si>
    <t>CLÍNICA MÉDICA</t>
  </si>
  <si>
    <t>COORDENAÇÃO DO CURSO</t>
  </si>
  <si>
    <t>GINECOLOGIA E OBSTETRÍCIA</t>
  </si>
  <si>
    <t>FERNANDO ANTONIO MADEIRA  MARINHO</t>
  </si>
  <si>
    <t>MEDICINA GERAL DE FAMÍLIA</t>
  </si>
  <si>
    <t>BRUNNA LUANA PINTO MENDES</t>
  </si>
  <si>
    <t>PEDAGOGIA</t>
  </si>
  <si>
    <t>PEDIATRIA</t>
  </si>
  <si>
    <t>WIRNA LIMA GOMES</t>
  </si>
  <si>
    <t>PSICOLOGIA</t>
  </si>
  <si>
    <t>SAÚDE COLETIVA</t>
  </si>
  <si>
    <t>MARCELO MÁXIMO NIEL</t>
  </si>
  <si>
    <t>SAÚDE MENTAL</t>
  </si>
  <si>
    <t>JOÃO VICTOR DA ROCHA LIMA</t>
  </si>
  <si>
    <t>URGÊNCIA E EMERGÊNCIA</t>
  </si>
  <si>
    <t>ESTRUTURA NAPED:</t>
  </si>
  <si>
    <t>Art. 33. Compete ao Núcleo de Apoio Pedagógico de Medicina, NAPED, órgão deliberativo em matéria de natureza acadêmica operacional exclusivo do curso de Medicina apoiar o NDE e à Coordenação do Curso nas atividades associadas à formação de discentes e docentes, qualificando sistematicamente os processos educativos e contribuindo na adaptação ao método pedagógico do curso.
§ 1º. Os núcleos de apoio pedagógico são regidos por regulamento próprio, aprovado pelo Conselho Superior da Faculdade.
§ 2º. O NAPED é constituído por até 11 docentes sendo:
I.	Coordenador do Curso, 
II.	Por até 8 docentes com experiência em Clínica Médica, Cirurgia, Pediatria, Ginecologia e Obstetrícia, Saúde Mental, Saúde Coletiva, Urgência e Emergência e Medicina Geral de Família e Comunidade, e 
III.	Por até 2 docentes provenientes de outros campos de formação, como psicologia e/ou pedagogia/andragogia, designados pelo Diretor Geral.</t>
  </si>
  <si>
    <t>DOCENTE - ESTRUTURA</t>
  </si>
  <si>
    <t>TITULAÇÃO GERAL</t>
  </si>
  <si>
    <t>REGIME GERAL</t>
  </si>
  <si>
    <t>Titulação (Geral)</t>
  </si>
  <si>
    <t>Experiência CP</t>
  </si>
  <si>
    <t>Experiência MG</t>
  </si>
  <si>
    <t>Produção</t>
  </si>
  <si>
    <t>MEC 2</t>
  </si>
  <si>
    <t>ST 2</t>
  </si>
  <si>
    <t>Concluir lista com indicações novas do NDE</t>
  </si>
  <si>
    <t>Concluir preenchimento das experiências em meses</t>
  </si>
  <si>
    <t>COLEGIADO</t>
  </si>
  <si>
    <t>Especialistas</t>
  </si>
  <si>
    <t>Mestres</t>
  </si>
  <si>
    <t>Doutores</t>
  </si>
  <si>
    <t>NAPED</t>
  </si>
  <si>
    <t>Contador</t>
  </si>
  <si>
    <t>CPF</t>
  </si>
  <si>
    <t>GRADUAÇÃO</t>
  </si>
  <si>
    <t>ESPECIALIDADE</t>
  </si>
  <si>
    <t>TITULAÇÃO MÁXIMA</t>
  </si>
  <si>
    <t>REGIME</t>
  </si>
  <si>
    <t>CH TOTAL</t>
  </si>
  <si>
    <t>CH SALA</t>
  </si>
  <si>
    <t>CH COORDENAÇÃO</t>
  </si>
  <si>
    <t>CH ATIVIDADE</t>
  </si>
  <si>
    <t>LINK LATTES</t>
  </si>
  <si>
    <t>Tempo de docência no Ensino Superior (Meses)</t>
  </si>
  <si>
    <t>Tempo de outras experiências profissionais (Meses)</t>
  </si>
  <si>
    <t>DISCIPLINA 1</t>
  </si>
  <si>
    <t>DISCIPLINA 2</t>
  </si>
  <si>
    <t>DISCIPLINA 3</t>
  </si>
  <si>
    <t>DISCIPLINA 4</t>
  </si>
  <si>
    <t>DISCIPLINA 5</t>
  </si>
  <si>
    <t>DISCIPLINA 6</t>
  </si>
  <si>
    <t>DISCIPLINA 7</t>
  </si>
  <si>
    <t>DISCIPLINA 8</t>
  </si>
  <si>
    <t>DISCIPLINA 9</t>
  </si>
  <si>
    <t>DISCIPLINA 10</t>
  </si>
  <si>
    <t>DISCIPLINA 11</t>
  </si>
  <si>
    <t>DISCIPLINA 12</t>
  </si>
  <si>
    <t>DISCIPLINA 13</t>
  </si>
  <si>
    <t>CH TOTAL AULA</t>
  </si>
  <si>
    <t>CH TOTAL ATIVIDADE</t>
  </si>
  <si>
    <t>CH PESQUISA</t>
  </si>
  <si>
    <t>CH EXTENSÃO</t>
  </si>
  <si>
    <t>CH GESTÃO</t>
  </si>
  <si>
    <t>CH SEMANAL TOTAL</t>
  </si>
  <si>
    <t>NDE</t>
  </si>
  <si>
    <t>COREME</t>
  </si>
  <si>
    <t>Publicações nos Últimos Três Anos (2020 a 2023)</t>
  </si>
  <si>
    <t>Artigos publicados em periódicos científicos na área - (Quantidade)</t>
  </si>
  <si>
    <t> Artigos publicados em periódicos científicos em outras áreas - (Quantidade)</t>
  </si>
  <si>
    <t> Livros ou capítulos em livros publicados na área  - (Quantidade)</t>
  </si>
  <si>
    <t> Livros ou capítulos em livros publicados em outras áreas  - (Quantidade)</t>
  </si>
  <si>
    <t> Trabalhos publicados em anais (completos)  - (Quantidade)</t>
  </si>
  <si>
    <t>Trabalhos publicados em anais (resumos)  - (Quantidade)</t>
  </si>
  <si>
    <t>Traduções de livros, capítulos de livros ou artigos publicados - (Quantidade)</t>
  </si>
  <si>
    <t xml:space="preserve">ADRIANO ARNÓBIO JOSÉ DA SILVA E SILVA </t>
  </si>
  <si>
    <t>DOUTOR</t>
  </si>
  <si>
    <t>LATTES</t>
  </si>
  <si>
    <t>NÃO</t>
  </si>
  <si>
    <t xml:space="preserve">NÃO </t>
  </si>
  <si>
    <t>SIM</t>
  </si>
  <si>
    <t>MEDICINA</t>
  </si>
  <si>
    <t>ESPECIALISTA</t>
  </si>
  <si>
    <t>ANDREA DE SOUZA MONTEIRO</t>
  </si>
  <si>
    <t>ANTONIA MAURYANE LOPES</t>
  </si>
  <si>
    <t>ARTUR MARTINS FRANCO</t>
  </si>
  <si>
    <t>018.011.293-71</t>
  </si>
  <si>
    <t>MESTRE</t>
  </si>
  <si>
    <t xml:space="preserve">CÍCERO JOSÉ CORREIA NETO </t>
  </si>
  <si>
    <t>ANEMIAS E DISTÚRBIOS DA COAGULAÇÃO</t>
  </si>
  <si>
    <t>DISPNEIA, FADIGA E EDEMA</t>
  </si>
  <si>
    <t>NEOPLASIAS E CONSUMPÇÃO</t>
  </si>
  <si>
    <t>TRANSTORNOS MENTAIS E DROGADIÇÃO</t>
  </si>
  <si>
    <t>FLAVIANO RIBEIRO PINHEIRO NETO</t>
  </si>
  <si>
    <t>CRESCIMENTO E DESENVOLVIMENTO I</t>
  </si>
  <si>
    <t xml:space="preserve">FRANCISCO BRAZ MILANEZ OLIVEIRA </t>
  </si>
  <si>
    <t>PRÁTICAS INTERDISCIPLINARES DE INTERAÇÃO ENSINO, SERVIÇOS E COMUNIDADE II</t>
  </si>
  <si>
    <t>ODONTOLOGIA</t>
  </si>
  <si>
    <t>NALDIANA CERQUEIRA SILVA</t>
  </si>
  <si>
    <t>PRISCYLA MARIA VIEIRA MENDES</t>
  </si>
  <si>
    <t xml:space="preserve">  </t>
  </si>
  <si>
    <t>RAFAEL VITOR SILVA GAIOSO DOS SANTOS</t>
  </si>
  <si>
    <t>3~lkjhxz4</t>
  </si>
  <si>
    <t>SILVAN CORREA</t>
  </si>
  <si>
    <t>THIAGO VIEIRA SANTOS</t>
  </si>
  <si>
    <t>JANAÍNA BORGES SILVEIRA LIMA</t>
  </si>
  <si>
    <t>ROMÁRIO DE SOUSA OLIVEIRA</t>
  </si>
  <si>
    <t>MAURO MENDES PINHEIRO MACHADO</t>
  </si>
  <si>
    <t xml:space="preserve">ELÍGIO ALVES ALMEIDA JUNIOR </t>
  </si>
  <si>
    <t>ERNANI SOUSA CASTRO</t>
  </si>
  <si>
    <t>REGIME DE TRABALHO</t>
  </si>
  <si>
    <t>NAID</t>
  </si>
  <si>
    <t>CPA</t>
  </si>
  <si>
    <t>Núcleo MSSC</t>
  </si>
  <si>
    <t>BRUNNA DA SILVA FIRMINO</t>
  </si>
  <si>
    <t>CIRURGIA E TRAUMATOLOGIA BUCO-MAXILO-FACIAS</t>
  </si>
  <si>
    <t>PeRCEPÇÃO, CONSCIÊNCIA E EMOÇÃO</t>
  </si>
  <si>
    <t>MeTABOLISMO, DISTÚRBIOS NUTRICIONAIS E ESTILO DE VIDA</t>
  </si>
  <si>
    <t>CRESCMENTO E DESENVOLVIMENTO II</t>
  </si>
  <si>
    <t xml:space="preserve">SIM </t>
  </si>
  <si>
    <t>DANIEL BORGES MATOS DE MELO</t>
  </si>
  <si>
    <t>002.582.173-32</t>
  </si>
  <si>
    <t>GINECOLOGIA E OBBSTETRICIA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</si>
</sst>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b/>
      <sz val="12"/>
      <color theme="0"/>
      <name val="Calibri"/>
      <family val="2"/>
      <scheme val="minor"/>
    </font>
    <font>
      <sz val="12"/>
      <color rgb="FF000000"/>
      <name val="Calibri"/>
      <family val="2"/>
      <scheme val="minor"/>
    </font>
    <font>
      <b/>
      <sz val="12"/>
      <color theme="1"/>
      <name val="Calibri"/>
      <family val="2"/>
      <scheme val="minor"/>
    </font>
    <font>
      <b/>
      <sz val="11"/>
      <color theme="4"/>
      <name val="Calibri"/>
      <family val="2"/>
      <scheme val="minor"/>
    </font>
    <font>
      <sz val="11"/>
      <name val="Calibri"/>
      <family val="2"/>
      <scheme val="minor"/>
    </font>
    <font>
      <b/>
      <sz val="11"/>
      <color theme="4" tint="-0.499984740745262"/>
      <name val="Calibri"/>
      <family val="2"/>
      <scheme val="minor"/>
    </font>
    <font>
      <b/>
      <sz val="11"/>
      <color theme="8"/>
      <name val="Calibri"/>
      <family val="2"/>
      <scheme val="minor"/>
    </font>
    <font>
      <b/>
      <sz val="11"/>
      <color theme="8" tint="-0.499984740745262"/>
      <name val="Calibri"/>
      <family val="2"/>
      <scheme val="minor"/>
    </font>
    <font>
      <sz val="11"/>
      <color rgb="FF000000"/>
      <name val="Calibri"/>
      <family val="2"/>
      <scheme val="minor"/>
    </font>
    <font>
      <sz val="12"/>
      <color rgb="FFFF0000"/>
      <name val="Calibri"/>
      <family val="2"/>
      <scheme val="minor"/>
    </font>
    <font>
      <b/>
      <sz val="12"/>
      <color rgb="FFFFFFFF"/>
      <name val="Calibri"/>
      <family val="2"/>
      <scheme val="minor"/>
    </font>
    <font>
      <sz val="8"/>
      <color theme="6"/>
      <name val="Calibri"/>
      <family val="2"/>
      <scheme val="minor"/>
    </font>
    <font>
      <sz val="8"/>
      <color theme="1"/>
      <name val="Calibri"/>
      <family val="2"/>
      <scheme val="minor"/>
    </font>
    <font>
      <b/>
      <sz val="11"/>
      <color rgb="FFFF0000"/>
      <name val="Calibri"/>
      <family val="2"/>
      <scheme val="minor"/>
    </font>
    <font>
      <b/>
      <u/>
      <sz val="11"/>
      <color theme="3"/>
      <name val="Calibri"/>
      <family val="2"/>
      <scheme val="minor"/>
    </font>
    <font>
      <b/>
      <u/>
      <sz val="12"/>
      <color theme="3"/>
      <name val="Calibri"/>
      <family val="2"/>
      <scheme val="minor"/>
    </font>
    <font>
      <b/>
      <sz val="12"/>
      <color rgb="FFFF0000"/>
      <name val="Calibri"/>
      <family val="2"/>
      <scheme val="minor"/>
    </font>
    <font>
      <sz val="8"/>
      <name val="Calibri"/>
      <family val="2"/>
      <scheme val="minor"/>
    </font>
    <font>
      <u/>
      <sz val="12"/>
      <color rgb="FF0070C0"/>
      <name val="Calibri"/>
      <family val="2"/>
      <scheme val="minor"/>
    </font>
    <font>
      <b/>
      <sz val="11"/>
      <color rgb="FF002060"/>
      <name val="Calibri"/>
      <family val="2"/>
      <scheme val="minor"/>
    </font>
    <font>
      <b/>
      <sz val="11"/>
      <color rgb="FF000000"/>
      <name val="Calibri"/>
      <family val="2"/>
      <scheme val="minor"/>
    </font>
    <font>
      <u/>
      <sz val="11"/>
      <color theme="1"/>
      <name val="Calibri"/>
      <family val="2"/>
      <scheme val="minor"/>
    </font>
    <font>
      <u/>
      <sz val="11"/>
      <color rgb="FF000000"/>
      <name val="Calibri"/>
      <family val="2"/>
      <scheme val="minor"/>
    </font>
    <font>
      <sz val="11"/>
      <color theme="1"/>
      <name val="Arial"/>
      <family val="2"/>
    </font>
    <font>
      <b/>
      <sz val="11"/>
      <color theme="1"/>
      <name val="Arial"/>
      <family val="2"/>
    </font>
    <font>
      <sz val="7"/>
      <color theme="1"/>
      <name val="Times New Roman"/>
      <family val="1"/>
    </font>
  </fonts>
  <fills count="57">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5"/>
        <bgColor indexed="64"/>
      </patternFill>
    </fill>
    <fill>
      <patternFill patternType="solid">
        <fgColor rgb="FFFFFFFF"/>
        <bgColor rgb="FF000000"/>
      </patternFill>
    </fill>
    <fill>
      <patternFill patternType="solid">
        <fgColor theme="0"/>
        <bgColor indexed="64"/>
      </patternFill>
    </fill>
    <fill>
      <patternFill patternType="solid">
        <fgColor rgb="FFFAF4F0"/>
        <bgColor indexed="64"/>
      </patternFill>
    </fill>
    <fill>
      <patternFill patternType="solid">
        <fgColor theme="4" tint="-0.24994659260841701"/>
        <bgColor indexed="64"/>
      </patternFill>
    </fill>
    <fill>
      <patternFill patternType="solid">
        <fgColor theme="4"/>
        <bgColor indexed="64"/>
      </patternFill>
    </fill>
    <fill>
      <patternFill patternType="solid">
        <fgColor theme="9" tint="-0.499984740745262"/>
        <bgColor indexed="64"/>
      </patternFill>
    </fill>
    <fill>
      <patternFill patternType="solid">
        <fgColor theme="9" tint="-0.24994659260841701"/>
        <bgColor indexed="64"/>
      </patternFill>
    </fill>
    <fill>
      <patternFill patternType="solid">
        <fgColor theme="7"/>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203764"/>
        <bgColor rgb="FF000000"/>
      </patternFill>
    </fill>
    <fill>
      <patternFill patternType="darkUp">
        <bgColor auto="1"/>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style="thin">
        <color theme="3"/>
      </left>
      <right style="thin">
        <color theme="3"/>
      </right>
      <top style="thin">
        <color theme="3"/>
      </top>
      <bottom style="thin">
        <color theme="3"/>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8"/>
      </left>
      <right style="dashed">
        <color theme="8"/>
      </right>
      <top style="dashed">
        <color theme="8"/>
      </top>
      <bottom style="dashed">
        <color theme="8"/>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style="double">
        <color theme="3" tint="-0.499984740745262"/>
      </top>
      <bottom style="thin">
        <color theme="3" tint="-0.499984740745262"/>
      </bottom>
      <diagonal/>
    </border>
    <border>
      <left/>
      <right/>
      <top style="thick">
        <color rgb="FFFFFFFF"/>
      </top>
      <bottom style="thick">
        <color rgb="FFFFFFFF"/>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bottom/>
      <diagonal/>
    </border>
    <border>
      <left style="medium">
        <color theme="0"/>
      </left>
      <right style="medium">
        <color theme="0"/>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thin">
        <color theme="0" tint="-0.24994659260841701"/>
      </right>
      <top style="medium">
        <color theme="0"/>
      </top>
      <bottom style="medium">
        <color theme="0" tint="-4.9989318521683403E-2"/>
      </bottom>
      <diagonal/>
    </border>
    <border>
      <left style="thin">
        <color theme="0" tint="-0.24994659260841701"/>
      </left>
      <right style="thin">
        <color theme="0" tint="-0.24994659260841701"/>
      </right>
      <top style="medium">
        <color theme="0"/>
      </top>
      <bottom style="medium">
        <color theme="0" tint="-4.9989318521683403E-2"/>
      </bottom>
      <diagonal/>
    </border>
    <border>
      <left style="thin">
        <color theme="0" tint="-0.24994659260841701"/>
      </left>
      <right style="medium">
        <color theme="0"/>
      </right>
      <top style="medium">
        <color theme="0"/>
      </top>
      <bottom style="medium">
        <color theme="0" tint="-4.9989318521683403E-2"/>
      </bottom>
      <diagonal/>
    </border>
    <border>
      <left/>
      <right/>
      <top style="thick">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76">
    <xf numFmtId="0" fontId="0" fillId="34" borderId="0">
      <alignment vertical="center"/>
    </xf>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48" borderId="0" applyNumberFormat="0" applyFont="0" applyBorder="0" applyAlignment="0"/>
    <xf numFmtId="0" fontId="10" fillId="3" borderId="0" applyNumberFormat="0" applyBorder="0" applyAlignment="0" applyProtection="0"/>
    <xf numFmtId="0" fontId="25" fillId="42" borderId="15" applyNumberFormat="0" applyAlignment="0">
      <protection locked="0"/>
    </xf>
    <xf numFmtId="0" fontId="11" fillId="4" borderId="4" applyNumberFormat="0" applyAlignment="0" applyProtection="0"/>
    <xf numFmtId="0" fontId="23" fillId="34" borderId="14" applyNumberFormat="0" applyAlignment="0"/>
    <xf numFmtId="0" fontId="12" fillId="0" borderId="5" applyNumberFormat="0" applyFill="0" applyAlignment="0" applyProtection="0"/>
    <xf numFmtId="0" fontId="13" fillId="5" borderId="6" applyNumberFormat="0" applyAlignment="0" applyProtection="0"/>
    <xf numFmtId="0" fontId="14" fillId="0" borderId="0" applyNumberFormat="0" applyFill="0" applyBorder="0" applyAlignment="0" applyProtection="0"/>
    <xf numFmtId="0" fontId="3" fillId="6" borderId="7" applyNumberFormat="0" applyFont="0" applyAlignment="0" applyProtection="0"/>
    <xf numFmtId="0" fontId="15" fillId="0" borderId="0" applyNumberFormat="0" applyFill="0" applyBorder="0" applyAlignment="0" applyProtection="0"/>
    <xf numFmtId="0" fontId="16" fillId="34" borderId="19" applyNumberFormat="0" applyAlignment="0" applyProtection="0"/>
    <xf numFmtId="0" fontId="17"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7"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7"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7"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7"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7"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3" fillId="31" borderId="9" applyNumberFormat="0" applyAlignment="0">
      <alignment horizontal="right" vertical="center"/>
    </xf>
    <xf numFmtId="0" fontId="13" fillId="32" borderId="9" applyNumberFormat="0" applyAlignment="0">
      <alignment horizontal="right" vertical="center"/>
    </xf>
    <xf numFmtId="0" fontId="13" fillId="36" borderId="9" applyNumberFormat="0" applyAlignment="0">
      <alignment horizontal="right" vertical="center"/>
    </xf>
    <xf numFmtId="0" fontId="13" fillId="37" borderId="9" applyNumberFormat="0" applyAlignment="0">
      <alignment horizontal="right" vertical="center"/>
    </xf>
    <xf numFmtId="0" fontId="13" fillId="38" borderId="9" applyAlignment="0">
      <alignment horizontal="right" vertical="center"/>
    </xf>
    <xf numFmtId="0" fontId="13" fillId="39" borderId="9" applyAlignment="0">
      <alignment horizontal="right" vertical="center"/>
    </xf>
    <xf numFmtId="0" fontId="13" fillId="40" borderId="9" applyAlignment="0">
      <alignment horizontal="right" vertical="center"/>
    </xf>
    <xf numFmtId="0" fontId="24" fillId="41" borderId="0" applyNumberFormat="0" applyFont="0" applyAlignment="0"/>
    <xf numFmtId="0" fontId="24" fillId="42" borderId="0" applyNumberFormat="0" applyFont="0" applyAlignment="0"/>
    <xf numFmtId="0" fontId="24" fillId="43" borderId="0" applyNumberFormat="0" applyFont="0" applyAlignment="0"/>
    <xf numFmtId="0" fontId="24" fillId="44" borderId="0" applyFont="0" applyAlignment="0"/>
    <xf numFmtId="0" fontId="24" fillId="45" borderId="0" applyFont="0" applyAlignment="0"/>
    <xf numFmtId="0" fontId="24" fillId="46" borderId="0" applyNumberFormat="0" applyFont="0" applyAlignment="0"/>
    <xf numFmtId="0" fontId="25" fillId="41" borderId="16" applyAlignment="0"/>
    <xf numFmtId="0" fontId="26" fillId="47" borderId="17" applyAlignment="0"/>
    <xf numFmtId="164" fontId="3" fillId="0" borderId="0" applyFont="0" applyFill="0" applyBorder="0" applyAlignment="0" applyProtection="0"/>
    <xf numFmtId="0" fontId="11" fillId="4" borderId="4" applyAlignment="0"/>
    <xf numFmtId="0" fontId="27" fillId="44" borderId="18" applyAlignment="0"/>
    <xf numFmtId="0" fontId="18" fillId="34" borderId="0" applyNumberFormat="0" applyFill="0" applyBorder="0" applyAlignment="0" applyProtection="0">
      <alignment vertical="center"/>
    </xf>
    <xf numFmtId="0" fontId="19" fillId="34" borderId="0" applyNumberFormat="0" applyFill="0" applyBorder="0" applyAlignment="0" applyProtection="0">
      <alignment vertical="center"/>
    </xf>
    <xf numFmtId="0" fontId="19" fillId="34" borderId="0" applyNumberFormat="0" applyFill="0" applyBorder="0" applyAlignment="0" applyProtection="0">
      <alignment vertical="center"/>
    </xf>
    <xf numFmtId="0" fontId="19" fillId="34" borderId="0" applyNumberFormat="0" applyFill="0" applyBorder="0" applyAlignment="0" applyProtection="0">
      <alignment vertical="center"/>
    </xf>
    <xf numFmtId="0" fontId="19" fillId="34" borderId="0" applyNumberFormat="0" applyFill="0" applyBorder="0" applyAlignment="0" applyProtection="0">
      <alignment vertical="center"/>
    </xf>
    <xf numFmtId="0" fontId="19" fillId="34" borderId="0" applyNumberFormat="0" applyFill="0" applyBorder="0" applyAlignment="0" applyProtection="0">
      <alignment vertical="center"/>
    </xf>
    <xf numFmtId="0" fontId="19" fillId="34" borderId="0" applyNumberFormat="0" applyFill="0" applyBorder="0" applyAlignment="0" applyProtection="0">
      <alignment vertical="center"/>
    </xf>
    <xf numFmtId="0" fontId="19" fillId="34" borderId="0" applyNumberFormat="0" applyFill="0" applyBorder="0" applyAlignment="0" applyProtection="0">
      <alignment vertical="center"/>
    </xf>
    <xf numFmtId="0" fontId="18" fillId="34" borderId="0" applyNumberFormat="0" applyFill="0" applyBorder="0" applyAlignment="0" applyProtection="0">
      <alignment vertical="center"/>
    </xf>
  </cellStyleXfs>
  <cellXfs count="114">
    <xf numFmtId="0" fontId="0" fillId="34" borderId="0" xfId="0">
      <alignment vertical="center"/>
    </xf>
    <xf numFmtId="0" fontId="0" fillId="34" borderId="0" xfId="0" applyAlignment="1">
      <alignment horizontal="center" vertical="center"/>
    </xf>
    <xf numFmtId="0" fontId="20" fillId="31" borderId="10" xfId="49" applyFont="1" applyBorder="1" applyAlignment="1">
      <alignment horizontal="center" vertical="center" wrapText="1"/>
    </xf>
    <xf numFmtId="0" fontId="20" fillId="31" borderId="9" xfId="49" applyFont="1" applyAlignment="1">
      <alignment horizontal="center" vertical="center" wrapText="1"/>
    </xf>
    <xf numFmtId="0" fontId="20" fillId="32" borderId="10" xfId="50" applyFont="1" applyBorder="1" applyAlignment="1">
      <alignment horizontal="center" vertical="center" wrapText="1"/>
    </xf>
    <xf numFmtId="0" fontId="20" fillId="32" borderId="9" xfId="50" applyFont="1" applyAlignment="1">
      <alignment horizontal="center" vertical="center" wrapText="1"/>
    </xf>
    <xf numFmtId="0" fontId="20" fillId="32" borderId="11" xfId="50" applyFont="1" applyBorder="1" applyAlignment="1">
      <alignment horizontal="center" vertical="center" wrapText="1"/>
    </xf>
    <xf numFmtId="0" fontId="20" fillId="31" borderId="11" xfId="49" applyFont="1" applyBorder="1" applyAlignment="1">
      <alignment horizontal="center" vertical="center" wrapText="1"/>
    </xf>
    <xf numFmtId="0" fontId="29" fillId="34" borderId="8" xfId="0" applyFont="1" applyBorder="1" applyAlignment="1">
      <alignment horizontal="center" vertical="center"/>
    </xf>
    <xf numFmtId="0" fontId="30" fillId="49" borderId="20" xfId="0" applyFont="1" applyFill="1" applyBorder="1" applyAlignment="1">
      <alignment horizontal="center" vertical="center" wrapText="1"/>
    </xf>
    <xf numFmtId="0" fontId="2" fillId="34" borderId="0" xfId="0" applyFont="1">
      <alignment vertical="center"/>
    </xf>
    <xf numFmtId="0" fontId="31" fillId="34" borderId="0" xfId="0" applyFont="1" applyAlignment="1">
      <alignment horizontal="left" vertical="center"/>
    </xf>
    <xf numFmtId="0" fontId="0" fillId="34" borderId="0" xfId="0" applyAlignment="1">
      <alignment horizontal="left" vertical="center"/>
    </xf>
    <xf numFmtId="0" fontId="32" fillId="34" borderId="0" xfId="0" applyFont="1" applyAlignment="1">
      <alignment horizontal="left" vertical="center"/>
    </xf>
    <xf numFmtId="0" fontId="16" fillId="34" borderId="0" xfId="0" applyFont="1" applyAlignment="1">
      <alignment horizontal="right" vertical="center"/>
    </xf>
    <xf numFmtId="0" fontId="0" fillId="46" borderId="0" xfId="61" applyFont="1" applyAlignment="1">
      <alignment horizontal="center" vertical="center"/>
    </xf>
    <xf numFmtId="9" fontId="0" fillId="46" borderId="0" xfId="61" applyNumberFormat="1" applyFont="1" applyAlignment="1">
      <alignment horizontal="center" vertical="center"/>
    </xf>
    <xf numFmtId="0" fontId="33" fillId="34" borderId="0" xfId="0" applyFont="1">
      <alignment vertical="center"/>
    </xf>
    <xf numFmtId="0" fontId="34" fillId="34" borderId="0" xfId="0" applyFont="1">
      <alignment vertical="center"/>
    </xf>
    <xf numFmtId="0" fontId="28" fillId="33" borderId="0" xfId="0" applyFont="1" applyFill="1" applyAlignment="1">
      <alignment horizontal="center" vertical="center" wrapText="1"/>
    </xf>
    <xf numFmtId="0" fontId="0" fillId="46" borderId="0" xfId="61" applyFont="1" applyAlignment="1">
      <alignment vertical="center"/>
    </xf>
    <xf numFmtId="0" fontId="28" fillId="33" borderId="21" xfId="0" applyFont="1" applyFill="1" applyBorder="1" applyAlignment="1">
      <alignment horizontal="center" vertical="center" wrapText="1"/>
    </xf>
    <xf numFmtId="0" fontId="13" fillId="31" borderId="23" xfId="49" applyBorder="1" applyAlignment="1">
      <alignment horizontal="center" vertical="center"/>
    </xf>
    <xf numFmtId="0" fontId="13" fillId="31" borderId="24" xfId="49" applyBorder="1" applyAlignment="1">
      <alignment horizontal="center" vertical="center"/>
    </xf>
    <xf numFmtId="0" fontId="0" fillId="34" borderId="21" xfId="0" applyBorder="1" applyAlignment="1">
      <alignment horizontal="center" vertical="center"/>
    </xf>
    <xf numFmtId="0" fontId="13" fillId="31" borderId="9" xfId="49" applyAlignment="1">
      <alignment horizontal="center" vertical="center"/>
    </xf>
    <xf numFmtId="0" fontId="35" fillId="34" borderId="0" xfId="0" applyFont="1">
      <alignment vertical="center"/>
    </xf>
    <xf numFmtId="0" fontId="20" fillId="31" borderId="23" xfId="49" applyFont="1" applyBorder="1" applyAlignment="1">
      <alignment horizontal="center" vertical="center"/>
    </xf>
    <xf numFmtId="0" fontId="20" fillId="31" borderId="24" xfId="49" applyFont="1" applyBorder="1" applyAlignment="1">
      <alignment horizontal="center" vertical="center"/>
    </xf>
    <xf numFmtId="0" fontId="21" fillId="33" borderId="21" xfId="0" applyFont="1" applyFill="1" applyBorder="1" applyAlignment="1">
      <alignment horizontal="center" vertical="center" wrapText="1"/>
    </xf>
    <xf numFmtId="0" fontId="36" fillId="34" borderId="0" xfId="0" applyFont="1">
      <alignment vertical="center"/>
    </xf>
    <xf numFmtId="0" fontId="20" fillId="31" borderId="9" xfId="49" applyFont="1" applyAlignment="1">
      <alignment horizontal="center" vertical="center"/>
    </xf>
    <xf numFmtId="0" fontId="22" fillId="34" borderId="0" xfId="0" applyFont="1" applyAlignment="1">
      <alignment horizontal="right" vertical="center"/>
    </xf>
    <xf numFmtId="0" fontId="0" fillId="46" borderId="0" xfId="0" applyFill="1" applyAlignment="1">
      <alignment horizontal="centerContinuous" vertical="center"/>
    </xf>
    <xf numFmtId="0" fontId="22" fillId="34" borderId="26" xfId="0" applyFont="1" applyBorder="1" applyAlignment="1">
      <alignment horizontal="right" vertical="center"/>
    </xf>
    <xf numFmtId="0" fontId="21" fillId="33" borderId="26" xfId="0" applyFont="1" applyFill="1" applyBorder="1" applyAlignment="1">
      <alignment horizontal="center" vertical="center" wrapText="1"/>
    </xf>
    <xf numFmtId="0" fontId="0" fillId="50" borderId="27" xfId="0" applyFill="1" applyBorder="1" applyAlignment="1">
      <alignment horizontal="center" vertical="center"/>
    </xf>
    <xf numFmtId="0" fontId="0" fillId="50" borderId="25" xfId="0" applyFill="1" applyBorder="1" applyAlignment="1">
      <alignment horizontal="center" vertical="center"/>
    </xf>
    <xf numFmtId="0" fontId="0" fillId="50" borderId="22" xfId="0" applyFill="1" applyBorder="1" applyAlignment="1">
      <alignment horizontal="center" vertical="center"/>
    </xf>
    <xf numFmtId="0" fontId="0" fillId="34" borderId="22" xfId="0" applyBorder="1" applyAlignment="1">
      <alignment horizontal="center" vertical="center"/>
    </xf>
    <xf numFmtId="9" fontId="16" fillId="34" borderId="33" xfId="0" applyNumberFormat="1" applyFont="1" applyBorder="1" applyAlignment="1">
      <alignment horizontal="center" vertical="center"/>
    </xf>
    <xf numFmtId="9" fontId="16" fillId="34" borderId="34" xfId="0" applyNumberFormat="1" applyFont="1" applyBorder="1" applyAlignment="1">
      <alignment horizontal="centerContinuous" vertical="center"/>
    </xf>
    <xf numFmtId="0" fontId="16" fillId="34" borderId="34" xfId="0" applyFont="1" applyBorder="1" applyAlignment="1">
      <alignment horizontal="centerContinuous" vertical="center"/>
    </xf>
    <xf numFmtId="9" fontId="16" fillId="34" borderId="35" xfId="0" applyNumberFormat="1" applyFont="1" applyBorder="1" applyAlignment="1">
      <alignment horizontal="center" vertical="center"/>
    </xf>
    <xf numFmtId="3" fontId="16" fillId="34" borderId="35" xfId="0" applyNumberFormat="1" applyFont="1" applyBorder="1" applyAlignment="1">
      <alignment horizontal="center" vertical="center"/>
    </xf>
    <xf numFmtId="0" fontId="0" fillId="51" borderId="0" xfId="0" applyFill="1" applyAlignment="1">
      <alignment horizontal="center" vertical="center"/>
    </xf>
    <xf numFmtId="0" fontId="1" fillId="34" borderId="13" xfId="0" applyFont="1" applyBorder="1" applyAlignment="1">
      <alignment horizontal="center" vertical="center"/>
    </xf>
    <xf numFmtId="0" fontId="21" fillId="33" borderId="12" xfId="0" applyFont="1" applyFill="1" applyBorder="1" applyAlignment="1">
      <alignment horizontal="center" vertical="center" wrapText="1"/>
    </xf>
    <xf numFmtId="0" fontId="21" fillId="33" borderId="12" xfId="0" applyFont="1" applyFill="1" applyBorder="1" applyAlignment="1">
      <alignment horizontal="left" vertical="center" wrapText="1"/>
    </xf>
    <xf numFmtId="0" fontId="21" fillId="34" borderId="13" xfId="0" applyFont="1" applyBorder="1" applyAlignment="1">
      <alignment horizontal="center" vertical="center"/>
    </xf>
    <xf numFmtId="0" fontId="21" fillId="34" borderId="12" xfId="0" applyFont="1" applyBorder="1" applyAlignment="1">
      <alignment horizontal="center" vertical="center"/>
    </xf>
    <xf numFmtId="0" fontId="18" fillId="34" borderId="13" xfId="75" applyFill="1" applyBorder="1" applyAlignment="1">
      <alignment horizontal="center" vertical="center"/>
    </xf>
    <xf numFmtId="0" fontId="1" fillId="34" borderId="12" xfId="0" applyFont="1" applyBorder="1" applyAlignment="1">
      <alignment horizontal="center" vertical="center"/>
    </xf>
    <xf numFmtId="0" fontId="1" fillId="34" borderId="12" xfId="0" applyFont="1" applyBorder="1" applyAlignment="1">
      <alignment horizontal="center" vertical="center" wrapText="1"/>
    </xf>
    <xf numFmtId="0" fontId="22" fillId="35" borderId="12" xfId="0" applyFont="1" applyFill="1" applyBorder="1" applyAlignment="1">
      <alignment horizontal="center" vertical="center"/>
    </xf>
    <xf numFmtId="0" fontId="38" fillId="33" borderId="12" xfId="0" applyFont="1" applyFill="1" applyBorder="1" applyAlignment="1">
      <alignment horizontal="center" vertical="center" wrapText="1"/>
    </xf>
    <xf numFmtId="0" fontId="1" fillId="34" borderId="0" xfId="0" applyFont="1">
      <alignment vertical="center"/>
    </xf>
    <xf numFmtId="0" fontId="1" fillId="34" borderId="0" xfId="0" applyFont="1" applyAlignment="1">
      <alignment horizontal="center" vertical="center"/>
    </xf>
    <xf numFmtId="0" fontId="1" fillId="46" borderId="0" xfId="61" applyFont="1" applyAlignment="1">
      <alignment vertical="center"/>
    </xf>
    <xf numFmtId="0" fontId="1" fillId="34" borderId="21" xfId="0" applyFont="1" applyBorder="1" applyAlignment="1">
      <alignment horizontal="center" vertical="center"/>
    </xf>
    <xf numFmtId="0" fontId="1" fillId="46" borderId="0" xfId="0" applyFont="1" applyFill="1" applyAlignment="1">
      <alignment horizontal="center" vertical="center"/>
    </xf>
    <xf numFmtId="9" fontId="1" fillId="46" borderId="0" xfId="61" applyNumberFormat="1" applyFont="1" applyAlignment="1">
      <alignment horizontal="center" vertical="center"/>
    </xf>
    <xf numFmtId="0" fontId="1" fillId="50" borderId="27" xfId="0" applyFont="1" applyFill="1" applyBorder="1" applyAlignment="1">
      <alignment horizontal="center" vertical="center"/>
    </xf>
    <xf numFmtId="0" fontId="1" fillId="50" borderId="25" xfId="0" applyFont="1" applyFill="1" applyBorder="1" applyAlignment="1">
      <alignment horizontal="center" vertical="center"/>
    </xf>
    <xf numFmtId="0" fontId="1" fillId="50" borderId="0" xfId="0" applyFont="1" applyFill="1" applyAlignment="1">
      <alignment horizontal="center" vertical="center"/>
    </xf>
    <xf numFmtId="0" fontId="1" fillId="50" borderId="28" xfId="0" applyFont="1" applyFill="1" applyBorder="1" applyAlignment="1">
      <alignment horizontal="center" vertical="center"/>
    </xf>
    <xf numFmtId="0" fontId="1" fillId="50" borderId="29" xfId="0" applyFont="1" applyFill="1" applyBorder="1" applyAlignment="1">
      <alignment horizontal="center" vertical="center"/>
    </xf>
    <xf numFmtId="0" fontId="1" fillId="50" borderId="32" xfId="0" applyFont="1" applyFill="1" applyBorder="1" applyAlignment="1">
      <alignment horizontal="center" vertical="center"/>
    </xf>
    <xf numFmtId="0" fontId="1" fillId="50" borderId="30" xfId="0" applyFont="1" applyFill="1" applyBorder="1" applyAlignment="1">
      <alignment horizontal="center" vertical="center"/>
    </xf>
    <xf numFmtId="0" fontId="1" fillId="50" borderId="31" xfId="0" applyFont="1" applyFill="1" applyBorder="1" applyAlignment="1">
      <alignment horizontal="center" vertical="center"/>
    </xf>
    <xf numFmtId="0" fontId="1" fillId="34" borderId="8" xfId="0" applyFont="1" applyBorder="1">
      <alignment vertical="center"/>
    </xf>
    <xf numFmtId="0" fontId="21" fillId="52" borderId="12" xfId="0" applyFont="1" applyFill="1" applyBorder="1" applyAlignment="1">
      <alignment horizontal="left" vertical="center" wrapText="1"/>
    </xf>
    <xf numFmtId="0" fontId="21" fillId="52" borderId="13" xfId="0" applyFont="1" applyFill="1" applyBorder="1" applyAlignment="1">
      <alignment horizontal="center" vertical="center"/>
    </xf>
    <xf numFmtId="0" fontId="21" fillId="53" borderId="12" xfId="0" applyFont="1" applyFill="1" applyBorder="1" applyAlignment="1">
      <alignment horizontal="left" vertical="center" wrapText="1"/>
    </xf>
    <xf numFmtId="0" fontId="21" fillId="53" borderId="13" xfId="0" applyFont="1" applyFill="1" applyBorder="1" applyAlignment="1">
      <alignment horizontal="center" vertical="center"/>
    </xf>
    <xf numFmtId="0" fontId="39" fillId="34" borderId="0" xfId="0" applyFont="1">
      <alignment vertical="center"/>
    </xf>
    <xf numFmtId="0" fontId="13" fillId="31" borderId="9" xfId="49" applyAlignment="1">
      <alignment horizontal="center" vertical="center" wrapText="1"/>
    </xf>
    <xf numFmtId="0" fontId="28" fillId="33" borderId="12" xfId="0" applyFont="1" applyFill="1" applyBorder="1" applyAlignment="1">
      <alignment horizontal="center" vertical="center" wrapText="1"/>
    </xf>
    <xf numFmtId="0" fontId="0" fillId="34" borderId="0" xfId="0" applyAlignment="1">
      <alignment horizontal="centerContinuous" vertical="center"/>
    </xf>
    <xf numFmtId="0" fontId="13" fillId="31" borderId="36" xfId="49" applyBorder="1" applyAlignment="1">
      <alignment horizontal="center" vertical="center"/>
    </xf>
    <xf numFmtId="0" fontId="21" fillId="33" borderId="0" xfId="0" applyFont="1" applyFill="1" applyAlignment="1">
      <alignment horizontal="center" vertical="center" wrapText="1"/>
    </xf>
    <xf numFmtId="0" fontId="40" fillId="33" borderId="0" xfId="0" applyFont="1" applyFill="1" applyAlignment="1">
      <alignment horizontal="left" vertical="center" wrapText="1"/>
    </xf>
    <xf numFmtId="0" fontId="0" fillId="34" borderId="13" xfId="0" applyBorder="1" applyAlignment="1">
      <alignment horizontal="center" vertical="center"/>
    </xf>
    <xf numFmtId="0" fontId="0" fillId="34" borderId="0" xfId="0" applyAlignment="1">
      <alignment vertical="top" wrapText="1"/>
    </xf>
    <xf numFmtId="0" fontId="41" fillId="34" borderId="0" xfId="0" applyFont="1" applyAlignment="1">
      <alignment horizontal="left" vertical="center"/>
    </xf>
    <xf numFmtId="0" fontId="13" fillId="54" borderId="9" xfId="50" applyFill="1" applyAlignment="1">
      <alignment horizontal="center" vertical="center"/>
    </xf>
    <xf numFmtId="0" fontId="42" fillId="33" borderId="0" xfId="0" applyFont="1" applyFill="1" applyAlignment="1">
      <alignment horizontal="left" vertical="center" wrapText="1"/>
    </xf>
    <xf numFmtId="0" fontId="0" fillId="34" borderId="0" xfId="0" applyAlignment="1">
      <alignment horizontal="left" vertical="center" wrapText="1"/>
    </xf>
    <xf numFmtId="0" fontId="44" fillId="34" borderId="0" xfId="0" applyFont="1" applyAlignment="1">
      <alignment horizontal="justify" vertical="center"/>
    </xf>
    <xf numFmtId="0" fontId="45" fillId="34" borderId="0" xfId="0" applyFont="1" applyAlignment="1">
      <alignment horizontal="justify" vertical="center"/>
    </xf>
    <xf numFmtId="0" fontId="43" fillId="34" borderId="0" xfId="0" applyFont="1" applyAlignment="1">
      <alignment horizontal="justify" vertical="top" wrapText="1"/>
    </xf>
    <xf numFmtId="0" fontId="0" fillId="34" borderId="0" xfId="0" applyAlignment="1">
      <alignment horizontal="center" vertical="top"/>
    </xf>
    <xf numFmtId="0" fontId="0" fillId="34" borderId="37" xfId="0" applyBorder="1" applyAlignment="1">
      <alignment horizontal="center" vertical="center"/>
    </xf>
    <xf numFmtId="0" fontId="0" fillId="34" borderId="37" xfId="0" applyBorder="1" applyAlignment="1">
      <alignment horizontal="center" vertical="center" wrapText="1"/>
    </xf>
    <xf numFmtId="0" fontId="0" fillId="34" borderId="37" xfId="0" applyBorder="1" applyAlignment="1">
      <alignment vertical="center" wrapText="1"/>
    </xf>
    <xf numFmtId="0" fontId="0" fillId="34" borderId="39" xfId="0" applyBorder="1" applyAlignment="1">
      <alignment horizontal="left" vertical="center" wrapText="1"/>
    </xf>
    <xf numFmtId="0" fontId="0" fillId="34" borderId="39" xfId="0" applyBorder="1" applyAlignment="1">
      <alignment vertical="center" wrapText="1"/>
    </xf>
    <xf numFmtId="0" fontId="31" fillId="34" borderId="0" xfId="0" applyFont="1">
      <alignment vertical="center"/>
    </xf>
    <xf numFmtId="0" fontId="0" fillId="34" borderId="0" xfId="0" quotePrefix="1" applyAlignment="1">
      <alignment horizontal="center" vertical="center"/>
    </xf>
    <xf numFmtId="14" fontId="0" fillId="34" borderId="37" xfId="0" applyNumberFormat="1" applyBorder="1" applyAlignment="1">
      <alignment horizontal="center" vertical="center"/>
    </xf>
    <xf numFmtId="0" fontId="0" fillId="48" borderId="0" xfId="0" applyFill="1">
      <alignment vertical="center"/>
    </xf>
    <xf numFmtId="0" fontId="0" fillId="52" borderId="0" xfId="0" applyFill="1">
      <alignment vertical="center"/>
    </xf>
    <xf numFmtId="0" fontId="0" fillId="55" borderId="0" xfId="0" applyFill="1">
      <alignment vertical="center"/>
    </xf>
    <xf numFmtId="0" fontId="0" fillId="56" borderId="0" xfId="0" applyFill="1">
      <alignment vertical="center"/>
    </xf>
    <xf numFmtId="0" fontId="1" fillId="34" borderId="23" xfId="0" applyFont="1" applyBorder="1" applyAlignment="1">
      <alignment horizontal="center" vertical="center"/>
    </xf>
    <xf numFmtId="0" fontId="1" fillId="34" borderId="24" xfId="0" applyFont="1" applyBorder="1" applyAlignment="1">
      <alignment horizontal="center" vertical="center"/>
    </xf>
    <xf numFmtId="0" fontId="0" fillId="34" borderId="38" xfId="0" applyBorder="1" applyAlignment="1">
      <alignment horizontal="left" vertical="center" wrapText="1"/>
    </xf>
    <xf numFmtId="0" fontId="0" fillId="34" borderId="39" xfId="0" applyBorder="1" applyAlignment="1">
      <alignment horizontal="left" vertical="center" wrapText="1"/>
    </xf>
    <xf numFmtId="0" fontId="0" fillId="34" borderId="40" xfId="0" applyBorder="1" applyAlignment="1">
      <alignment horizontal="left" vertical="center" wrapText="1"/>
    </xf>
    <xf numFmtId="0" fontId="0" fillId="34" borderId="38" xfId="0" applyBorder="1" applyAlignment="1">
      <alignment vertical="center" wrapText="1"/>
    </xf>
    <xf numFmtId="0" fontId="0" fillId="34" borderId="39" xfId="0" applyBorder="1" applyAlignment="1">
      <alignment vertical="center" wrapText="1"/>
    </xf>
    <xf numFmtId="0" fontId="0" fillId="34" borderId="40" xfId="0" applyBorder="1" applyAlignment="1">
      <alignment vertical="center" wrapText="1"/>
    </xf>
    <xf numFmtId="0" fontId="0" fillId="34" borderId="22" xfId="0" applyBorder="1" applyAlignment="1">
      <alignment horizontal="center" vertical="center"/>
    </xf>
    <xf numFmtId="0" fontId="0" fillId="34" borderId="21" xfId="0" applyBorder="1" applyAlignment="1">
      <alignment horizontal="center" vertical="center"/>
    </xf>
  </cellXfs>
  <cellStyles count="76">
    <cellStyle name="20% - Ênfase1" xfId="24" builtinId="30" hidden="1"/>
    <cellStyle name="20% - Ênfase2" xfId="28" builtinId="34" hidden="1"/>
    <cellStyle name="20% - Ênfase3" xfId="32" builtinId="38" hidden="1"/>
    <cellStyle name="20% - Ênfase4" xfId="36" builtinId="42" hidden="1"/>
    <cellStyle name="20% - Ênfase5" xfId="40" builtinId="46" hidden="1"/>
    <cellStyle name="20% - Ênfase6" xfId="44" builtinId="50" hidden="1"/>
    <cellStyle name="40% - Ênfase1" xfId="25" builtinId="31" hidden="1"/>
    <cellStyle name="40% - Ênfase2" xfId="29" builtinId="35" hidden="1"/>
    <cellStyle name="40% - Ênfase3" xfId="33" builtinId="39" hidden="1"/>
    <cellStyle name="40% - Ênfase4" xfId="37" builtinId="43" hidden="1"/>
    <cellStyle name="40% - Ênfase5" xfId="41" builtinId="47" hidden="1"/>
    <cellStyle name="40% - Ênfase6" xfId="45" builtinId="51" hidden="1"/>
    <cellStyle name="60% - Ênfase1" xfId="26" builtinId="32" hidden="1"/>
    <cellStyle name="60% - Ênfase2" xfId="30" builtinId="36" hidden="1"/>
    <cellStyle name="60% - Ênfase3" xfId="34" builtinId="40" hidden="1"/>
    <cellStyle name="60% - Ênfase4" xfId="38" builtinId="44" hidden="1"/>
    <cellStyle name="60% - Ênfase5" xfId="42" builtinId="48" hidden="1"/>
    <cellStyle name="60% - Ênfase6" xfId="46" builtinId="52" hidden="1"/>
    <cellStyle name="Bom" xfId="11" builtinId="26" hidden="1"/>
    <cellStyle name="Cabeçalho 1" xfId="49" xr:uid="{00000000-0005-0000-0000-000013000000}"/>
    <cellStyle name="Cabeçalho 2" xfId="51" xr:uid="{00000000-0005-0000-0000-000014000000}"/>
    <cellStyle name="Cabeçalho 3" xfId="52" xr:uid="{00000000-0005-0000-0000-000015000000}"/>
    <cellStyle name="Cabeçalho 4" xfId="53" xr:uid="{00000000-0005-0000-0000-000016000000}"/>
    <cellStyle name="Cabeçalho 5" xfId="54" xr:uid="{00000000-0005-0000-0000-000017000000}"/>
    <cellStyle name="Cálculo" xfId="16" builtinId="22" customBuiltin="1"/>
    <cellStyle name="Célula de Verificação" xfId="18" builtinId="23" hidden="1"/>
    <cellStyle name="Célula Vinculada" xfId="17" builtinId="24" hidden="1"/>
    <cellStyle name="Destaque" xfId="50" xr:uid="{00000000-0005-0000-0000-00001A000000}"/>
    <cellStyle name="Destaque 2" xfId="55" xr:uid="{00000000-0005-0000-0000-00001B000000}"/>
    <cellStyle name="Diferença 1" xfId="56" xr:uid="{00000000-0005-0000-0000-00001C000000}"/>
    <cellStyle name="Diferença 2" xfId="57" xr:uid="{00000000-0005-0000-0000-00001D000000}"/>
    <cellStyle name="Diferença 3" xfId="58" xr:uid="{00000000-0005-0000-0000-00001E000000}"/>
    <cellStyle name="Diferença 4" xfId="59" xr:uid="{00000000-0005-0000-0000-00001F000000}"/>
    <cellStyle name="Diferença 5" xfId="60" xr:uid="{00000000-0005-0000-0000-000020000000}"/>
    <cellStyle name="Diferença 6" xfId="61" xr:uid="{00000000-0005-0000-0000-000021000000}"/>
    <cellStyle name="Ênfase1" xfId="23" builtinId="29" hidden="1"/>
    <cellStyle name="Ênfase2" xfId="27" builtinId="33" hidden="1"/>
    <cellStyle name="Ênfase3" xfId="31" builtinId="37" hidden="1"/>
    <cellStyle name="Ênfase4" xfId="35" builtinId="41" hidden="1"/>
    <cellStyle name="Ênfase5" xfId="39" builtinId="45" hidden="1"/>
    <cellStyle name="Ênfase6" xfId="43" builtinId="49" hidden="1"/>
    <cellStyle name="Entrada" xfId="14" builtinId="20" customBuiltin="1"/>
    <cellStyle name="Hiperlink" xfId="47" builtinId="8" hidden="1"/>
    <cellStyle name="Hiperlink" xfId="67" builtinId="8" hidden="1"/>
    <cellStyle name="Hiperlink" xfId="75" builtinId="8"/>
    <cellStyle name="Hiperlink Visitado" xfId="68" builtinId="9" hidden="1"/>
    <cellStyle name="Hiperlink Visitado" xfId="71" builtinId="9" hidden="1"/>
    <cellStyle name="Hiperlink Visitado" xfId="48" builtinId="9" hidden="1"/>
    <cellStyle name="Hiperlink Visitado" xfId="73" builtinId="9" hidden="1"/>
    <cellStyle name="Hiperlink Visitado" xfId="69" builtinId="9" hidden="1"/>
    <cellStyle name="Hiperlink Visitado" xfId="70" builtinId="9" hidden="1"/>
    <cellStyle name="Hiperlink Visitado" xfId="74" builtinId="9" hidden="1"/>
    <cellStyle name="Hiperlink Visitado" xfId="72" builtinId="9" hidden="1"/>
    <cellStyle name="Input" xfId="62" xr:uid="{A01FC75C-35CE-416A-8C98-966744DF9535}"/>
    <cellStyle name="Input 2" xfId="63" xr:uid="{00000000-0005-0000-0000-000033000000}"/>
    <cellStyle name="Moeda" xfId="3" builtinId="4" hidden="1"/>
    <cellStyle name="Moeda [0]" xfId="4" builtinId="7" hidden="1"/>
    <cellStyle name="Neutro" xfId="13" builtinId="28" hidden="1"/>
    <cellStyle name="Normal" xfId="0" builtinId="0" customBuiltin="1"/>
    <cellStyle name="Nota" xfId="20" builtinId="10" hidden="1"/>
    <cellStyle name="Num. Milhares" xfId="64" xr:uid="{00000000-0005-0000-0000-000038000000}"/>
    <cellStyle name="Output" xfId="65" xr:uid="{00000000-0005-0000-0000-00003A000000}"/>
    <cellStyle name="Output 2" xfId="66" xr:uid="{00000000-0005-0000-0000-00003B000000}"/>
    <cellStyle name="Porcentagem" xfId="5" builtinId="5" hidden="1"/>
    <cellStyle name="Ruim" xfId="12" builtinId="27" customBuiltin="1"/>
    <cellStyle name="Saída" xfId="15" builtinId="21" hidden="1"/>
    <cellStyle name="Separador de milhares [0]" xfId="2" builtinId="6" hidden="1"/>
    <cellStyle name="Texto de Aviso" xfId="19" builtinId="11" hidden="1"/>
    <cellStyle name="Texto Explicativo" xfId="21" builtinId="53" hidden="1"/>
    <cellStyle name="Título" xfId="6" builtinId="15" hidden="1"/>
    <cellStyle name="Título 1" xfId="7" builtinId="16" hidden="1"/>
    <cellStyle name="Título 2" xfId="8" builtinId="17" hidden="1"/>
    <cellStyle name="Título 3" xfId="9" builtinId="18" hidden="1"/>
    <cellStyle name="Título 4" xfId="10" builtinId="19" hidden="1"/>
    <cellStyle name="Total" xfId="22" builtinId="25" customBuiltin="1"/>
    <cellStyle name="Vírgula" xfId="1" builtinId="3" hidden="1"/>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ucas Sousa da Silva" id="{81F4CC9E-129A-4D57-8F8D-7C889D2C969C}" userId="S::lucas.ssilva@kroton.com.br::b9693771-4374-469f-a594-f73f9d8f8cfc"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4-09-20T14:54:33.87" personId="{81F4CC9E-129A-4D57-8F8D-7C889D2C969C}" id="{C217843E-1F47-458D-B0A1-B7246841FEB5}">
    <text>MANUAL: AT &gt;&gt; (Fernando e Mauro)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hyperlink" Target="https://buscatextual.cnpq.br/buscatextual/visualizacv.do?id=K4480666D8&amp;tokenCaptchar=03AFcWeA5k7cWT9Gw_pJt8qeToR8n8mk0PJ34SXgjBKXyQM72UUJCsDxI3Y7Gwp1kobcQbTaMraLdExK-dWbJsEBrP8o258DspgH96i62ta-bAt0LfVG9kcNCs3sWjRzydgI0y-hlDJVo7Y3v9mLSWfQqQYa3kaYg_xxRuF6RjUuuxSEkdEUm8Edx7XQwg07zjRDBAXkhPg1e8sT_YwQkbExphlvhDwiz8b633gBoo2cy-B9mtMZRbdHLqBm5aFr9FFnKWpK78K5ze5Vhtv3BGH6-myw5ICIpClYKL0DcEb9XtZzxOfBRPLN_8WEvsMJHm5IN6B0Bu71isH8sEqVI-p9p9n8FoGWEu5G_-8lOGiX6ToXP9CM6BeoC6wcMUh-_B2vHO5ozBK8it9-MmTODFl3FGt_V72Bvive3-1-IotgaAbFwlhVpJDFwalF4Uool7JzSAMd9SVU-S6l_q3vT_dWNLf5Fc30DKJHmu3Avd8ffgHZX7pE9xpLGLFZpmNHqrI_Zny7xzrzOmrRdHMPxKHy0TgL3jC2lw0OUU00bkU5WQQSoOHbjqVrJRmmifZH4oJ9lyty70HFQB_JrSnqAyjtXI-mwY1TLu7CIJv0Nhvs6NeK8EgMUWJ_H9_b23pSA26a2kEltYnT5wpil71NqQJzx7RM8HYzDpXojIbAqJCI8RiqJmbNBLFmY" TargetMode="External"/><Relationship Id="rId1" Type="http://schemas.openxmlformats.org/officeDocument/2006/relationships/hyperlink" Target="https://buscatextual.cnpq.br/buscatextual/visualizacv.do?id=K8034559T4&amp;tokenCaptchar=03AFcWeA76yh6UnDPZv5VNMCmeHK__scOufZjOGqKnEI1apVEGwiqaouXTrODN71oe4RZw9Bi01TCi0lyDZerk93_V7YYxwm7MSj6tRIfWfsSJyT_x8HOWPxOfrftsFZfy9SSgADUkug2pbbxAlMEZ4_0qwXo0Bsvo2rM5xpLgDElQd8GB6L6g4KTWE7_GgrK9LiP7CSiBTOzTzkFIUxM7VLIYkzStsU9kExZPwVyonW5v8LqVG5fYd0x2e7iVhr9A1kbMcekdDlutn1RsG5JeK-rOTraCojQR3SThvmNz5Enbu5arV9e2s4VUkzfhgV180ViMVXu9x2hqUsTSI8imVTWk--kKyz41H6isjIu6Agea-Pg98rhqXpmVW0XOuwlTaDESgX4U3s_o9zXCf78f_XYfz82xuCv71z800kUD9edrlFY5lqUq69c0kP8YncEQjFdkH47GedwIRw4gLPkLQm8rM40NQ3iVy-9gZ0begsI1l38MhRBtQLrIP2fTAZmgq_XEi7xnRqoqo3AcIZQjbdCL0E9OfB7c3QM0FkXdLLOUgzZJ2GGFRKvLeOjN5zuzCs3JrXvA5-38_8sbE-1azxodseesMC0inbgF_bko-eMI8ddFO_dFxemPMfMNTbfbr4_fAgoXKMt6Y40caB5RID3W7LskSR9R2LZF9mNuT_VXopPMxZ4zEI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6">
    <tabColor theme="0"/>
    <pageSetUpPr fitToPage="1"/>
  </sheetPr>
  <dimension ref="B1:C9"/>
  <sheetViews>
    <sheetView showGridLines="0" zoomScale="85" zoomScaleNormal="85" workbookViewId="0">
      <selection activeCell="B14" sqref="B14:B15"/>
    </sheetView>
  </sheetViews>
  <sheetFormatPr defaultColWidth="8.81640625" defaultRowHeight="14.5" x14ac:dyDescent="0.35"/>
  <cols>
    <col min="1" max="1" width="3.453125" customWidth="1"/>
    <col min="2" max="2" width="98.54296875" bestFit="1" customWidth="1"/>
    <col min="3" max="3" width="30.1796875" customWidth="1"/>
  </cols>
  <sheetData>
    <row r="1" spans="2:3" ht="15" thickBot="1" x14ac:dyDescent="0.4"/>
    <row r="2" spans="2:3" ht="21.75" customHeight="1" thickTop="1" thickBot="1" x14ac:dyDescent="0.4">
      <c r="B2" s="25" t="s">
        <v>0</v>
      </c>
      <c r="C2" s="25" t="s">
        <v>1</v>
      </c>
    </row>
    <row r="3" spans="2:3" ht="21.75" customHeight="1" thickTop="1" x14ac:dyDescent="0.35">
      <c r="B3" s="12" t="s">
        <v>2</v>
      </c>
      <c r="C3" s="1" t="s">
        <v>3</v>
      </c>
    </row>
    <row r="4" spans="2:3" ht="21.75" customHeight="1" x14ac:dyDescent="0.35">
      <c r="B4" s="12" t="s">
        <v>4</v>
      </c>
      <c r="C4" s="1" t="s">
        <v>5</v>
      </c>
    </row>
    <row r="5" spans="2:3" ht="21.75" customHeight="1" x14ac:dyDescent="0.35">
      <c r="B5" s="12" t="s">
        <v>6</v>
      </c>
      <c r="C5" s="1"/>
    </row>
    <row r="6" spans="2:3" ht="25" customHeight="1" x14ac:dyDescent="0.35"/>
    <row r="7" spans="2:3" ht="25" customHeight="1" x14ac:dyDescent="0.35"/>
    <row r="8" spans="2:3" ht="25" customHeight="1" x14ac:dyDescent="0.35"/>
    <row r="9" spans="2:3" ht="25" customHeight="1" x14ac:dyDescent="0.35"/>
  </sheetData>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&amp;LKroton Educacional&amp;R&amp;D</oddHeader>
    <oddFooter>&amp;L_x000D_&amp;1#&amp;"Calibri"&amp;10&amp;K000000 Público&amp;C&amp;F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5">
    <tabColor theme="0"/>
    <pageSetUpPr fitToPage="1"/>
  </sheetPr>
  <dimension ref="B1:S31"/>
  <sheetViews>
    <sheetView showGridLines="0" zoomScale="85" zoomScaleNormal="85" workbookViewId="0">
      <selection activeCell="B19" sqref="B19"/>
    </sheetView>
  </sheetViews>
  <sheetFormatPr defaultColWidth="8.81640625" defaultRowHeight="15.5" x14ac:dyDescent="0.35"/>
  <cols>
    <col min="1" max="1" width="3.453125" customWidth="1"/>
    <col min="2" max="2" width="63.1796875" style="10" customWidth="1"/>
    <col min="3" max="3" width="19.54296875" style="10" customWidth="1"/>
    <col min="4" max="4" width="6.453125" style="10" customWidth="1"/>
    <col min="5" max="5" width="11.54296875" style="10" customWidth="1"/>
    <col min="6" max="9" width="17.453125" customWidth="1"/>
    <col min="10" max="10" width="9.81640625" customWidth="1"/>
    <col min="11" max="14" width="17.453125" customWidth="1"/>
  </cols>
  <sheetData>
    <row r="1" spans="2:19" x14ac:dyDescent="0.35">
      <c r="B1" s="56"/>
      <c r="C1" s="56"/>
      <c r="D1" s="56"/>
      <c r="E1" s="56"/>
      <c r="R1" s="56"/>
      <c r="S1" s="56"/>
    </row>
    <row r="2" spans="2:19" ht="25.5" customHeight="1" thickBot="1" x14ac:dyDescent="0.4">
      <c r="B2" s="26" t="s">
        <v>7</v>
      </c>
      <c r="C2" s="56"/>
      <c r="D2" s="56"/>
      <c r="E2" s="56"/>
      <c r="F2" s="26" t="s">
        <v>8</v>
      </c>
      <c r="G2" s="30"/>
      <c r="H2" s="30"/>
      <c r="I2" s="30"/>
      <c r="J2" s="56"/>
      <c r="K2" s="26" t="s">
        <v>9</v>
      </c>
      <c r="L2" s="30"/>
      <c r="M2" s="30"/>
      <c r="N2" s="30"/>
      <c r="Q2" s="56" t="s">
        <v>10</v>
      </c>
      <c r="R2" s="56"/>
      <c r="S2" s="56"/>
    </row>
    <row r="3" spans="2:19" ht="20.25" customHeight="1" thickTop="1" thickBot="1" x14ac:dyDescent="0.4">
      <c r="B3" s="27" t="s">
        <v>11</v>
      </c>
      <c r="C3" s="28" t="s">
        <v>12</v>
      </c>
      <c r="D3" s="57"/>
      <c r="E3" s="56"/>
      <c r="F3" s="31" t="s">
        <v>13</v>
      </c>
      <c r="G3" s="31" t="s">
        <v>14</v>
      </c>
      <c r="H3" s="31" t="s">
        <v>15</v>
      </c>
      <c r="I3" s="31" t="s">
        <v>16</v>
      </c>
      <c r="J3" s="56"/>
      <c r="K3" s="31" t="s">
        <v>17</v>
      </c>
      <c r="L3" s="31" t="s">
        <v>18</v>
      </c>
      <c r="M3" s="31" t="s">
        <v>19</v>
      </c>
      <c r="N3" s="31" t="s">
        <v>16</v>
      </c>
      <c r="Q3" s="56" t="s">
        <v>20</v>
      </c>
      <c r="R3" s="56" t="s">
        <v>21</v>
      </c>
      <c r="S3" s="56" t="s">
        <v>22</v>
      </c>
    </row>
    <row r="4" spans="2:19" ht="20.25" customHeight="1" thickBot="1" x14ac:dyDescent="0.4">
      <c r="B4" s="58" t="s">
        <v>23</v>
      </c>
      <c r="C4" s="59" t="e">
        <f>IF(COUNTIFS('Corpo Docente'!C:C,"LEANDRO DE OLIVEIRA JARDIM",'Corpo Docente'!#REF!,"SIM")=1,"AT","NA")</f>
        <v>#REF!</v>
      </c>
      <c r="D4" s="57"/>
      <c r="E4" s="32" t="s">
        <v>24</v>
      </c>
      <c r="F4" s="60" t="e">
        <f>COUNTIFS('Corpo Docente'!$D:$D,F3,'Corpo Docente'!#REF!,"SIM")</f>
        <v>#REF!</v>
      </c>
      <c r="G4" s="60" t="e">
        <f>COUNTIFS('Corpo Docente'!$D:$D,G3,'Corpo Docente'!#REF!,"SIM")</f>
        <v>#REF!</v>
      </c>
      <c r="H4" s="60" t="e">
        <f>COUNTIFS('Corpo Docente'!$D:$D,H3,'Corpo Docente'!#REF!,"SIM")</f>
        <v>#REF!</v>
      </c>
      <c r="I4" s="60" t="e">
        <f>SUM(F4:H4)</f>
        <v>#REF!</v>
      </c>
      <c r="J4" s="32" t="s">
        <v>24</v>
      </c>
      <c r="K4" s="60" t="e">
        <f>COUNTIFS('Corpo Docente'!#REF!,K3,'Corpo Docente'!#REF!,"SIM")</f>
        <v>#REF!</v>
      </c>
      <c r="L4" s="60" t="e">
        <f>COUNTIFS('Corpo Docente'!#REF!,L3,'Corpo Docente'!#REF!,"SIM")</f>
        <v>#REF!</v>
      </c>
      <c r="M4" s="60" t="e">
        <f>COUNTIFS('Corpo Docente'!#REF!,M3,'Corpo Docente'!#REF!,"SIM")</f>
        <v>#REF!</v>
      </c>
      <c r="N4" s="60" t="e">
        <f>SUM(K4:M4)</f>
        <v>#REF!</v>
      </c>
    </row>
    <row r="5" spans="2:19" ht="20.25" customHeight="1" thickBot="1" x14ac:dyDescent="0.4">
      <c r="B5" s="58" t="s">
        <v>25</v>
      </c>
      <c r="C5" s="59" t="e">
        <f>IF((COUNTIFS('Corpo Docente'!#REF!,"SIM",'Corpo Docente'!#REF!,"MEDICINA",'Corpo Docente'!D:D,"MESTRE")+COUNTIFS('Corpo Docente'!#REF!,"SIM",'Corpo Docente'!#REF!,"MEDICINA",'Corpo Docente'!D:D,"DOUTOR"))&gt;=5,"AT","NA")</f>
        <v>#REF!</v>
      </c>
      <c r="D5" s="57"/>
      <c r="E5" s="32" t="s">
        <v>26</v>
      </c>
      <c r="F5" s="61" t="e">
        <f>F4/$I$4</f>
        <v>#REF!</v>
      </c>
      <c r="G5" s="61" t="e">
        <f>G4/$I$4</f>
        <v>#REF!</v>
      </c>
      <c r="H5" s="61" t="e">
        <f>H4/$I$4</f>
        <v>#REF!</v>
      </c>
      <c r="I5" s="61" t="e">
        <f>I4/$I$4</f>
        <v>#REF!</v>
      </c>
      <c r="J5" s="32" t="s">
        <v>26</v>
      </c>
      <c r="K5" s="61" t="str">
        <f>IFERROR(K4/$N$4,"TBD")</f>
        <v>TBD</v>
      </c>
      <c r="L5" s="61" t="str">
        <f>IFERROR(L4/$N$4,"TBD")</f>
        <v>TBD</v>
      </c>
      <c r="M5" s="61" t="str">
        <f>IFERROR(M4/$N$4,"TBD")</f>
        <v>TBD</v>
      </c>
      <c r="N5" s="61" t="str">
        <f>IFERROR(N4/$N$4,"TBD")</f>
        <v>TBD</v>
      </c>
    </row>
    <row r="6" spans="2:19" ht="20.25" customHeight="1" thickBot="1" x14ac:dyDescent="0.4">
      <c r="B6" s="58" t="s">
        <v>27</v>
      </c>
      <c r="C6" s="59" t="e">
        <f>IF(COUNTIFS('Corpo Docente'!#REF!,"SIM",'Corpo Docente'!#REF!,"MEDICINA DE FAMÍLIA")&gt;=1,"AT","NA")</f>
        <v>#REF!</v>
      </c>
      <c r="D6" s="57"/>
      <c r="E6" s="32" t="s">
        <v>28</v>
      </c>
      <c r="F6" s="62"/>
      <c r="G6" s="41">
        <v>0.6</v>
      </c>
      <c r="H6" s="42"/>
      <c r="I6" s="44">
        <v>5</v>
      </c>
      <c r="J6" s="32" t="s">
        <v>28</v>
      </c>
      <c r="K6" s="40">
        <v>0</v>
      </c>
      <c r="L6" s="41">
        <v>0.8</v>
      </c>
      <c r="M6" s="41">
        <v>0.2</v>
      </c>
      <c r="N6" s="62"/>
    </row>
    <row r="7" spans="2:19" ht="20.25" customHeight="1" thickBot="1" x14ac:dyDescent="0.4">
      <c r="B7" s="58" t="s">
        <v>29</v>
      </c>
      <c r="C7" s="59" t="e">
        <f>IF(G7="AT","AT","NA")</f>
        <v>#REF!</v>
      </c>
      <c r="D7" s="57"/>
      <c r="E7" s="32" t="s">
        <v>30</v>
      </c>
      <c r="F7" s="63"/>
      <c r="G7" s="104" t="e">
        <f>IF(SUM(G5:H5)&gt;=G6,"AT","NA")</f>
        <v>#REF!</v>
      </c>
      <c r="H7" s="105"/>
      <c r="I7" s="59" t="e">
        <f>IF(I4&gt;=I6,"AT","NA")</f>
        <v>#REF!</v>
      </c>
      <c r="J7" s="32" t="s">
        <v>30</v>
      </c>
      <c r="K7" s="59" t="e">
        <f>IF(K4=K6,"AT","NA")</f>
        <v>#REF!</v>
      </c>
      <c r="L7" s="59" t="str">
        <f>IF(L5&lt;=L6,"AT","NA")</f>
        <v>NA</v>
      </c>
      <c r="M7" s="59" t="str">
        <f>IF(M5&gt;=M6,"AT","NA")</f>
        <v>AT</v>
      </c>
      <c r="N7" s="63"/>
    </row>
    <row r="8" spans="2:19" ht="20.25" customHeight="1" thickBot="1" x14ac:dyDescent="0.4">
      <c r="B8" s="58" t="s">
        <v>31</v>
      </c>
      <c r="C8" s="29" t="str">
        <f>IFERROR(IF(AND(K7="AT",L7="AT",M7="AT"),"AT","NA"),"TBD")</f>
        <v>TBD</v>
      </c>
      <c r="D8" s="35"/>
      <c r="E8" s="34" t="s">
        <v>32</v>
      </c>
      <c r="F8" s="64"/>
      <c r="G8" s="65"/>
      <c r="H8" s="65"/>
      <c r="I8" s="66"/>
      <c r="J8" s="34" t="s">
        <v>32</v>
      </c>
      <c r="K8" s="64"/>
      <c r="L8" s="65"/>
      <c r="M8" s="65"/>
      <c r="N8" s="67"/>
    </row>
    <row r="9" spans="2:19" ht="20.25" customHeight="1" thickBot="1" x14ac:dyDescent="0.4">
      <c r="B9" s="58" t="s">
        <v>33</v>
      </c>
      <c r="C9" s="29" t="s">
        <v>34</v>
      </c>
      <c r="D9" s="35"/>
      <c r="E9" s="34" t="s">
        <v>35</v>
      </c>
      <c r="F9" s="68"/>
      <c r="G9" s="68"/>
      <c r="H9" s="68"/>
      <c r="I9" s="69"/>
      <c r="J9" s="34" t="s">
        <v>35</v>
      </c>
      <c r="K9" s="68"/>
      <c r="L9" s="68"/>
      <c r="M9" s="68"/>
      <c r="N9" s="69"/>
    </row>
    <row r="11" spans="2:19" ht="16" thickBot="1" x14ac:dyDescent="0.4">
      <c r="B11" s="81" t="s">
        <v>36</v>
      </c>
      <c r="C11"/>
      <c r="D11" s="56"/>
      <c r="E11" s="56"/>
    </row>
    <row r="12" spans="2:19" ht="16.5" thickTop="1" thickBot="1" x14ac:dyDescent="0.4">
      <c r="B12" s="85" t="s">
        <v>37</v>
      </c>
      <c r="C12" s="85" t="s">
        <v>38</v>
      </c>
      <c r="D12" s="56"/>
      <c r="E12" s="56"/>
    </row>
    <row r="13" spans="2:19" ht="16" thickTop="1" x14ac:dyDescent="0.35">
      <c r="B13" s="82" t="s">
        <v>39</v>
      </c>
      <c r="C13" s="77" t="s">
        <v>40</v>
      </c>
      <c r="D13" s="56"/>
      <c r="E13" s="56"/>
    </row>
    <row r="14" spans="2:19" x14ac:dyDescent="0.35">
      <c r="B14" s="82" t="s">
        <v>41</v>
      </c>
      <c r="C14" s="77" t="s">
        <v>42</v>
      </c>
      <c r="D14" s="56"/>
      <c r="E14" s="56"/>
    </row>
    <row r="15" spans="2:19" x14ac:dyDescent="0.35">
      <c r="B15" s="82" t="s">
        <v>43</v>
      </c>
      <c r="C15" s="77" t="s">
        <v>42</v>
      </c>
      <c r="D15" s="56"/>
      <c r="E15" s="56"/>
    </row>
    <row r="16" spans="2:19" x14ac:dyDescent="0.35">
      <c r="B16" s="82" t="s">
        <v>44</v>
      </c>
      <c r="C16" s="77" t="s">
        <v>42</v>
      </c>
      <c r="D16" s="56"/>
      <c r="E16" s="56"/>
    </row>
    <row r="17" spans="2:5" x14ac:dyDescent="0.35">
      <c r="B17" s="57"/>
      <c r="C17" s="80"/>
      <c r="D17" s="56"/>
      <c r="E17" s="56"/>
    </row>
    <row r="18" spans="2:5" ht="19.5" customHeight="1" x14ac:dyDescent="0.35">
      <c r="B18" s="84" t="s">
        <v>45</v>
      </c>
      <c r="C18" s="56"/>
      <c r="D18" s="56"/>
      <c r="E18" s="56"/>
    </row>
    <row r="19" spans="2:5" ht="280.5" customHeight="1" x14ac:dyDescent="0.35">
      <c r="B19" s="83" t="s">
        <v>46</v>
      </c>
      <c r="C19" s="56"/>
      <c r="D19" s="56"/>
      <c r="E19" s="56"/>
    </row>
    <row r="20" spans="2:5" ht="19.5" customHeight="1" x14ac:dyDescent="0.35">
      <c r="B20" s="56"/>
      <c r="C20" s="56"/>
      <c r="D20" s="56"/>
      <c r="E20" s="56"/>
    </row>
    <row r="21" spans="2:5" ht="19.5" customHeight="1" x14ac:dyDescent="0.35">
      <c r="B21" s="56"/>
      <c r="C21" s="56"/>
      <c r="D21" s="56"/>
      <c r="E21" s="56"/>
    </row>
    <row r="22" spans="2:5" ht="19.5" customHeight="1" x14ac:dyDescent="0.35">
      <c r="B22" s="56"/>
      <c r="C22" s="56"/>
      <c r="D22" s="56"/>
      <c r="E22" s="56"/>
    </row>
    <row r="23" spans="2:5" ht="19.5" customHeight="1" x14ac:dyDescent="0.35">
      <c r="B23" s="56"/>
      <c r="C23" s="56"/>
      <c r="D23" s="56"/>
      <c r="E23" s="56"/>
    </row>
    <row r="26" spans="2:5" ht="19.5" customHeight="1" x14ac:dyDescent="0.35">
      <c r="B26" s="56"/>
      <c r="C26" s="56"/>
      <c r="D26" s="56"/>
      <c r="E26" s="56"/>
    </row>
    <row r="27" spans="2:5" ht="19.5" customHeight="1" x14ac:dyDescent="0.35">
      <c r="B27" s="56"/>
      <c r="C27" s="56"/>
      <c r="D27" s="56"/>
      <c r="E27" s="56"/>
    </row>
    <row r="28" spans="2:5" ht="19.5" customHeight="1" x14ac:dyDescent="0.35">
      <c r="B28" s="56"/>
      <c r="C28" s="56"/>
      <c r="D28" s="56"/>
      <c r="E28" s="56"/>
    </row>
    <row r="29" spans="2:5" ht="19.5" customHeight="1" x14ac:dyDescent="0.35">
      <c r="B29" s="56"/>
      <c r="C29" s="56"/>
      <c r="D29" s="56"/>
      <c r="E29" s="56"/>
    </row>
    <row r="30" spans="2:5" ht="19.5" customHeight="1" x14ac:dyDescent="0.35">
      <c r="B30" s="56"/>
      <c r="C30" s="56"/>
      <c r="D30" s="56"/>
      <c r="E30" s="56"/>
    </row>
    <row r="31" spans="2:5" ht="19.5" customHeight="1" x14ac:dyDescent="0.35">
      <c r="B31" s="56"/>
      <c r="C31" s="56"/>
      <c r="D31" s="56"/>
      <c r="E31" s="56"/>
    </row>
  </sheetData>
  <mergeCells count="1">
    <mergeCell ref="G7:H7"/>
  </mergeCells>
  <conditionalFormatting sqref="B11">
    <cfRule type="cellIs" dxfId="90" priority="3" operator="equal">
      <formula>"TBD"</formula>
    </cfRule>
  </conditionalFormatting>
  <conditionalFormatting sqref="C13:C17">
    <cfRule type="cellIs" dxfId="89" priority="1" operator="equal">
      <formula>"OK"</formula>
    </cfRule>
    <cfRule type="cellIs" dxfId="88" priority="2" operator="equal">
      <formula>"TBD"</formula>
    </cfRule>
  </conditionalFormatting>
  <conditionalFormatting sqref="C4:D8 C8:C9">
    <cfRule type="cellIs" dxfId="87" priority="14" operator="equal">
      <formula>"AT"</formula>
    </cfRule>
    <cfRule type="cellIs" dxfId="86" priority="15" operator="equal">
      <formula>"NA"</formula>
    </cfRule>
  </conditionalFormatting>
  <conditionalFormatting sqref="C8:D9">
    <cfRule type="cellIs" dxfId="85" priority="16" operator="equal">
      <formula>"TBD"</formula>
    </cfRule>
  </conditionalFormatting>
  <conditionalFormatting sqref="D3">
    <cfRule type="cellIs" dxfId="84" priority="8" operator="equal">
      <formula>"AT"</formula>
    </cfRule>
    <cfRule type="cellIs" dxfId="83" priority="9" operator="equal">
      <formula>"NA"</formula>
    </cfRule>
  </conditionalFormatting>
  <conditionalFormatting sqref="F6:F7">
    <cfRule type="cellIs" dxfId="82" priority="23" operator="equal">
      <formula>"AT"</formula>
    </cfRule>
    <cfRule type="cellIs" dxfId="81" priority="24" operator="equal">
      <formula>"NA"</formula>
    </cfRule>
  </conditionalFormatting>
  <conditionalFormatting sqref="F8:I9">
    <cfRule type="cellIs" dxfId="80" priority="12" operator="equal">
      <formula>"AT"</formula>
    </cfRule>
    <cfRule type="cellIs" dxfId="79" priority="13" operator="equal">
      <formula>"NA"</formula>
    </cfRule>
  </conditionalFormatting>
  <conditionalFormatting sqref="G7 I7">
    <cfRule type="cellIs" dxfId="78" priority="21" operator="equal">
      <formula>"AT"</formula>
    </cfRule>
    <cfRule type="cellIs" dxfId="77" priority="22" operator="equal">
      <formula>"NA"</formula>
    </cfRule>
  </conditionalFormatting>
  <conditionalFormatting sqref="G6:I6">
    <cfRule type="cellIs" dxfId="76" priority="5" operator="equal">
      <formula>"NA"</formula>
    </cfRule>
  </conditionalFormatting>
  <conditionalFormatting sqref="K7:M7">
    <cfRule type="cellIs" dxfId="75" priority="17" operator="equal">
      <formula>"AT"</formula>
    </cfRule>
  </conditionalFormatting>
  <conditionalFormatting sqref="K6:N9">
    <cfRule type="cellIs" dxfId="74" priority="4" operator="equal">
      <formula>"NA"</formula>
    </cfRule>
  </conditionalFormatting>
  <conditionalFormatting sqref="K8:N9">
    <cfRule type="cellIs" dxfId="73" priority="6" operator="equal">
      <formula>"AT"</formula>
    </cfRule>
  </conditionalFormatting>
  <conditionalFormatting sqref="N6:N7">
    <cfRule type="cellIs" dxfId="72" priority="19" operator="equal">
      <formula>"AT"</formula>
    </cfRule>
  </conditionalFormatting>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&amp;LKroton Educacional&amp;R&amp;D</oddHeader>
    <oddFooter>&amp;L_x000D_&amp;1#&amp;"Calibri"&amp;10&amp;K000000 Público&amp;C&amp;F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28A6-A43F-4DF4-973B-E1FACE9B36CA}">
  <sheetPr codeName="Plan4">
    <tabColor theme="0"/>
    <pageSetUpPr fitToPage="1"/>
  </sheetPr>
  <dimension ref="B1:I110"/>
  <sheetViews>
    <sheetView showGridLines="0" topLeftCell="A60" zoomScale="85" zoomScaleNormal="85" workbookViewId="0">
      <selection activeCell="F66" sqref="F66"/>
    </sheetView>
  </sheetViews>
  <sheetFormatPr defaultRowHeight="14.5" x14ac:dyDescent="0.35"/>
  <cols>
    <col min="1" max="1" width="2.7265625" customWidth="1"/>
    <col min="2" max="5" width="12.26953125" customWidth="1"/>
    <col min="6" max="6" width="46" customWidth="1"/>
    <col min="7" max="7" width="32.54296875" customWidth="1"/>
    <col min="8" max="9" width="74.54296875" customWidth="1"/>
  </cols>
  <sheetData>
    <row r="1" spans="2:9" s="11" customFormat="1" ht="10.5" x14ac:dyDescent="0.35">
      <c r="I1" s="97"/>
    </row>
    <row r="2" spans="2:9" s="12" customFormat="1" ht="15" thickBot="1" x14ac:dyDescent="0.4">
      <c r="I2"/>
    </row>
    <row r="3" spans="2:9" s="13" customFormat="1" ht="27.75" customHeight="1" thickTop="1" x14ac:dyDescent="0.35">
      <c r="B3" s="79" t="s">
        <v>47</v>
      </c>
      <c r="C3" s="79" t="s">
        <v>48</v>
      </c>
      <c r="D3" s="79" t="s">
        <v>49</v>
      </c>
      <c r="E3" s="79" t="s">
        <v>50</v>
      </c>
      <c r="F3" s="79" t="s">
        <v>51</v>
      </c>
      <c r="G3" s="79" t="s">
        <v>52</v>
      </c>
      <c r="H3" s="79" t="s">
        <v>53</v>
      </c>
      <c r="I3" s="79" t="s">
        <v>54</v>
      </c>
    </row>
    <row r="4" spans="2:9" s="91" customFormat="1" ht="36.75" customHeight="1" x14ac:dyDescent="0.35">
      <c r="B4" s="92">
        <v>2021</v>
      </c>
      <c r="C4" s="92" t="s">
        <v>55</v>
      </c>
      <c r="D4" s="92" t="s">
        <v>56</v>
      </c>
      <c r="E4" s="92" t="s">
        <v>55</v>
      </c>
      <c r="F4" s="93" t="s">
        <v>57</v>
      </c>
      <c r="G4" s="93" t="s">
        <v>58</v>
      </c>
      <c r="H4" s="94" t="s">
        <v>59</v>
      </c>
      <c r="I4" s="94" t="s">
        <v>60</v>
      </c>
    </row>
    <row r="5" spans="2:9" s="91" customFormat="1" ht="36.75" customHeight="1" x14ac:dyDescent="0.35">
      <c r="B5" s="92">
        <v>2021</v>
      </c>
      <c r="C5" s="92" t="s">
        <v>55</v>
      </c>
      <c r="D5" s="92" t="s">
        <v>56</v>
      </c>
      <c r="E5" s="92" t="s">
        <v>55</v>
      </c>
      <c r="F5" s="93" t="s">
        <v>61</v>
      </c>
      <c r="G5" s="93" t="s">
        <v>62</v>
      </c>
      <c r="H5" s="94" t="s">
        <v>59</v>
      </c>
      <c r="I5" s="94" t="s">
        <v>60</v>
      </c>
    </row>
    <row r="6" spans="2:9" s="91" customFormat="1" ht="36.75" customHeight="1" x14ac:dyDescent="0.35">
      <c r="B6" s="92">
        <v>2021</v>
      </c>
      <c r="C6" s="92" t="s">
        <v>55</v>
      </c>
      <c r="D6" s="92" t="s">
        <v>56</v>
      </c>
      <c r="E6" s="92" t="s">
        <v>55</v>
      </c>
      <c r="F6" s="93" t="s">
        <v>63</v>
      </c>
      <c r="G6" s="93" t="s">
        <v>64</v>
      </c>
      <c r="H6" s="94" t="s">
        <v>59</v>
      </c>
      <c r="I6" s="94" t="s">
        <v>60</v>
      </c>
    </row>
    <row r="7" spans="2:9" s="91" customFormat="1" ht="36.75" customHeight="1" x14ac:dyDescent="0.35">
      <c r="B7" s="92">
        <v>2021</v>
      </c>
      <c r="C7" s="92" t="s">
        <v>55</v>
      </c>
      <c r="D7" s="92" t="s">
        <v>56</v>
      </c>
      <c r="E7" s="92" t="s">
        <v>55</v>
      </c>
      <c r="F7" s="93" t="s">
        <v>65</v>
      </c>
      <c r="G7" s="93" t="s">
        <v>64</v>
      </c>
      <c r="H7" s="94" t="s">
        <v>59</v>
      </c>
      <c r="I7" s="94" t="s">
        <v>60</v>
      </c>
    </row>
    <row r="8" spans="2:9" s="91" customFormat="1" ht="36.75" customHeight="1" x14ac:dyDescent="0.35">
      <c r="B8" s="92">
        <v>2021</v>
      </c>
      <c r="C8" s="92" t="s">
        <v>55</v>
      </c>
      <c r="D8" s="92" t="s">
        <v>56</v>
      </c>
      <c r="E8" s="92" t="s">
        <v>55</v>
      </c>
      <c r="F8" s="93" t="s">
        <v>66</v>
      </c>
      <c r="G8" s="93" t="s">
        <v>64</v>
      </c>
      <c r="H8" s="94" t="s">
        <v>59</v>
      </c>
      <c r="I8" s="94" t="s">
        <v>60</v>
      </c>
    </row>
    <row r="9" spans="2:9" s="91" customFormat="1" ht="36.75" customHeight="1" x14ac:dyDescent="0.35">
      <c r="B9" s="92">
        <v>2021</v>
      </c>
      <c r="C9" s="92" t="s">
        <v>55</v>
      </c>
      <c r="D9" s="92" t="s">
        <v>56</v>
      </c>
      <c r="E9" s="92" t="s">
        <v>55</v>
      </c>
      <c r="F9" s="93" t="s">
        <v>67</v>
      </c>
      <c r="G9" s="93" t="s">
        <v>64</v>
      </c>
      <c r="H9" s="94" t="s">
        <v>59</v>
      </c>
      <c r="I9" s="94" t="s">
        <v>60</v>
      </c>
    </row>
    <row r="10" spans="2:9" s="91" customFormat="1" ht="36.75" customHeight="1" x14ac:dyDescent="0.35">
      <c r="B10" s="92">
        <v>2021</v>
      </c>
      <c r="C10" s="92" t="s">
        <v>55</v>
      </c>
      <c r="D10" s="92" t="s">
        <v>56</v>
      </c>
      <c r="E10" s="92" t="s">
        <v>55</v>
      </c>
      <c r="F10" s="93" t="s">
        <v>68</v>
      </c>
      <c r="G10" s="93" t="s">
        <v>64</v>
      </c>
      <c r="H10" s="94" t="s">
        <v>59</v>
      </c>
      <c r="I10" s="94" t="s">
        <v>60</v>
      </c>
    </row>
    <row r="11" spans="2:9" s="91" customFormat="1" ht="36.75" customHeight="1" x14ac:dyDescent="0.35">
      <c r="B11" s="92">
        <v>2021</v>
      </c>
      <c r="C11" s="92" t="s">
        <v>55</v>
      </c>
      <c r="D11" s="92" t="s">
        <v>69</v>
      </c>
      <c r="E11" s="92" t="s">
        <v>55</v>
      </c>
      <c r="F11" s="93" t="s">
        <v>57</v>
      </c>
      <c r="G11" s="93" t="s">
        <v>58</v>
      </c>
      <c r="H11" s="94" t="s">
        <v>59</v>
      </c>
      <c r="I11" s="94" t="s">
        <v>60</v>
      </c>
    </row>
    <row r="12" spans="2:9" s="91" customFormat="1" ht="36.75" customHeight="1" x14ac:dyDescent="0.35">
      <c r="B12" s="92">
        <v>2021</v>
      </c>
      <c r="C12" s="92" t="s">
        <v>55</v>
      </c>
      <c r="D12" s="92" t="s">
        <v>69</v>
      </c>
      <c r="E12" s="92" t="s">
        <v>55</v>
      </c>
      <c r="F12" s="93" t="s">
        <v>70</v>
      </c>
      <c r="G12" s="93" t="s">
        <v>62</v>
      </c>
      <c r="H12" s="94" t="s">
        <v>59</v>
      </c>
      <c r="I12" s="94" t="s">
        <v>60</v>
      </c>
    </row>
    <row r="13" spans="2:9" s="91" customFormat="1" ht="36.75" customHeight="1" x14ac:dyDescent="0.35">
      <c r="B13" s="92">
        <v>2021</v>
      </c>
      <c r="C13" s="92" t="s">
        <v>55</v>
      </c>
      <c r="D13" s="92" t="s">
        <v>69</v>
      </c>
      <c r="E13" s="92" t="s">
        <v>55</v>
      </c>
      <c r="F13" s="93" t="s">
        <v>63</v>
      </c>
      <c r="G13" s="93" t="s">
        <v>64</v>
      </c>
      <c r="H13" s="94" t="s">
        <v>59</v>
      </c>
      <c r="I13" s="94" t="s">
        <v>60</v>
      </c>
    </row>
    <row r="14" spans="2:9" s="91" customFormat="1" ht="36.75" customHeight="1" x14ac:dyDescent="0.35">
      <c r="B14" s="92">
        <v>2021</v>
      </c>
      <c r="C14" s="92" t="s">
        <v>55</v>
      </c>
      <c r="D14" s="92" t="s">
        <v>69</v>
      </c>
      <c r="E14" s="92" t="s">
        <v>55</v>
      </c>
      <c r="F14" s="93" t="s">
        <v>71</v>
      </c>
      <c r="G14" s="93" t="s">
        <v>64</v>
      </c>
      <c r="H14" s="94" t="s">
        <v>59</v>
      </c>
      <c r="I14" s="94" t="s">
        <v>60</v>
      </c>
    </row>
    <row r="15" spans="2:9" s="91" customFormat="1" ht="36.75" customHeight="1" x14ac:dyDescent="0.35">
      <c r="B15" s="92">
        <v>2021</v>
      </c>
      <c r="C15" s="92" t="s">
        <v>55</v>
      </c>
      <c r="D15" s="92" t="s">
        <v>69</v>
      </c>
      <c r="E15" s="92" t="s">
        <v>55</v>
      </c>
      <c r="F15" s="93" t="s">
        <v>72</v>
      </c>
      <c r="G15" s="93" t="s">
        <v>64</v>
      </c>
      <c r="H15" s="94" t="s">
        <v>59</v>
      </c>
      <c r="I15" s="94" t="s">
        <v>60</v>
      </c>
    </row>
    <row r="16" spans="2:9" s="91" customFormat="1" ht="36.75" customHeight="1" x14ac:dyDescent="0.35">
      <c r="B16" s="92">
        <v>2021</v>
      </c>
      <c r="C16" s="92" t="s">
        <v>55</v>
      </c>
      <c r="D16" s="92" t="s">
        <v>69</v>
      </c>
      <c r="E16" s="92" t="s">
        <v>55</v>
      </c>
      <c r="F16" s="93" t="s">
        <v>73</v>
      </c>
      <c r="G16" s="93" t="s">
        <v>64</v>
      </c>
      <c r="H16" s="94" t="s">
        <v>59</v>
      </c>
      <c r="I16" s="94" t="s">
        <v>60</v>
      </c>
    </row>
    <row r="17" spans="2:9" s="91" customFormat="1" ht="36.75" customHeight="1" x14ac:dyDescent="0.35">
      <c r="B17" s="92">
        <v>2021</v>
      </c>
      <c r="C17" s="92" t="s">
        <v>55</v>
      </c>
      <c r="D17" s="92" t="s">
        <v>69</v>
      </c>
      <c r="E17" s="92" t="s">
        <v>55</v>
      </c>
      <c r="F17" s="93" t="s">
        <v>74</v>
      </c>
      <c r="G17" s="93" t="s">
        <v>64</v>
      </c>
      <c r="H17" s="94" t="s">
        <v>59</v>
      </c>
      <c r="I17" s="94" t="s">
        <v>60</v>
      </c>
    </row>
    <row r="18" spans="2:9" s="91" customFormat="1" ht="36.75" customHeight="1" x14ac:dyDescent="0.35">
      <c r="B18" s="92">
        <v>2022</v>
      </c>
      <c r="C18" s="92" t="s">
        <v>75</v>
      </c>
      <c r="D18" s="92">
        <v>1</v>
      </c>
      <c r="E18" s="99">
        <v>44621</v>
      </c>
      <c r="F18" s="93" t="s">
        <v>57</v>
      </c>
      <c r="G18" s="93" t="s">
        <v>58</v>
      </c>
      <c r="H18" s="106" t="s">
        <v>76</v>
      </c>
      <c r="I18" s="109" t="s">
        <v>77</v>
      </c>
    </row>
    <row r="19" spans="2:9" s="91" customFormat="1" ht="36.75" customHeight="1" x14ac:dyDescent="0.35">
      <c r="B19" s="92">
        <v>2022</v>
      </c>
      <c r="C19" s="92" t="s">
        <v>75</v>
      </c>
      <c r="D19" s="92">
        <v>1</v>
      </c>
      <c r="E19" s="99">
        <v>44621</v>
      </c>
      <c r="F19" s="93" t="s">
        <v>70</v>
      </c>
      <c r="G19" s="93" t="s">
        <v>62</v>
      </c>
      <c r="H19" s="107"/>
      <c r="I19" s="110"/>
    </row>
    <row r="20" spans="2:9" s="91" customFormat="1" ht="36.75" customHeight="1" x14ac:dyDescent="0.35">
      <c r="B20" s="92">
        <v>2022</v>
      </c>
      <c r="C20" s="92" t="s">
        <v>75</v>
      </c>
      <c r="D20" s="92">
        <v>1</v>
      </c>
      <c r="E20" s="99">
        <v>44621</v>
      </c>
      <c r="F20" s="93" t="s">
        <v>63</v>
      </c>
      <c r="G20" s="93" t="s">
        <v>64</v>
      </c>
      <c r="H20" s="107"/>
      <c r="I20" s="110"/>
    </row>
    <row r="21" spans="2:9" s="91" customFormat="1" ht="36.75" customHeight="1" x14ac:dyDescent="0.35">
      <c r="B21" s="92">
        <v>2022</v>
      </c>
      <c r="C21" s="92" t="s">
        <v>75</v>
      </c>
      <c r="D21" s="92">
        <v>1</v>
      </c>
      <c r="E21" s="99">
        <v>44621</v>
      </c>
      <c r="F21" s="93" t="s">
        <v>71</v>
      </c>
      <c r="G21" s="93" t="s">
        <v>64</v>
      </c>
      <c r="H21" s="107"/>
      <c r="I21" s="110"/>
    </row>
    <row r="22" spans="2:9" s="91" customFormat="1" ht="36.75" customHeight="1" x14ac:dyDescent="0.35">
      <c r="B22" s="92">
        <v>2022</v>
      </c>
      <c r="C22" s="92" t="s">
        <v>75</v>
      </c>
      <c r="D22" s="92">
        <v>1</v>
      </c>
      <c r="E22" s="99">
        <v>44621</v>
      </c>
      <c r="F22" s="93" t="s">
        <v>72</v>
      </c>
      <c r="G22" s="93" t="s">
        <v>64</v>
      </c>
      <c r="H22" s="107"/>
      <c r="I22" s="110"/>
    </row>
    <row r="23" spans="2:9" s="91" customFormat="1" ht="36.75" customHeight="1" x14ac:dyDescent="0.35">
      <c r="B23" s="92">
        <v>2022</v>
      </c>
      <c r="C23" s="92" t="s">
        <v>75</v>
      </c>
      <c r="D23" s="92">
        <v>1</v>
      </c>
      <c r="E23" s="99">
        <v>44621</v>
      </c>
      <c r="F23" s="93" t="s">
        <v>73</v>
      </c>
      <c r="G23" s="93" t="s">
        <v>64</v>
      </c>
      <c r="H23" s="107"/>
      <c r="I23" s="110"/>
    </row>
    <row r="24" spans="2:9" s="91" customFormat="1" ht="36.75" customHeight="1" x14ac:dyDescent="0.35">
      <c r="B24" s="92">
        <v>2022</v>
      </c>
      <c r="C24" s="92" t="s">
        <v>75</v>
      </c>
      <c r="D24" s="92">
        <v>1</v>
      </c>
      <c r="E24" s="99">
        <v>44621</v>
      </c>
      <c r="F24" s="93" t="s">
        <v>74</v>
      </c>
      <c r="G24" s="93" t="s">
        <v>64</v>
      </c>
      <c r="H24" s="108"/>
      <c r="I24" s="111"/>
    </row>
    <row r="25" spans="2:9" s="91" customFormat="1" ht="36.75" customHeight="1" x14ac:dyDescent="0.35">
      <c r="B25" s="92">
        <v>2022</v>
      </c>
      <c r="C25" s="92" t="s">
        <v>75</v>
      </c>
      <c r="D25" s="92">
        <v>2</v>
      </c>
      <c r="E25" s="99">
        <v>44635</v>
      </c>
      <c r="F25" s="93" t="s">
        <v>57</v>
      </c>
      <c r="G25" s="93" t="s">
        <v>58</v>
      </c>
      <c r="H25" s="106" t="s">
        <v>78</v>
      </c>
      <c r="I25" s="109" t="s">
        <v>77</v>
      </c>
    </row>
    <row r="26" spans="2:9" s="91" customFormat="1" ht="36.75" customHeight="1" x14ac:dyDescent="0.35">
      <c r="B26" s="92">
        <v>2022</v>
      </c>
      <c r="C26" s="92" t="s">
        <v>75</v>
      </c>
      <c r="D26" s="92">
        <v>2</v>
      </c>
      <c r="E26" s="99">
        <v>44635</v>
      </c>
      <c r="F26" s="93" t="s">
        <v>70</v>
      </c>
      <c r="G26" s="93" t="s">
        <v>62</v>
      </c>
      <c r="H26" s="107"/>
      <c r="I26" s="110"/>
    </row>
    <row r="27" spans="2:9" s="91" customFormat="1" ht="36.75" customHeight="1" x14ac:dyDescent="0.35">
      <c r="B27" s="92">
        <v>2022</v>
      </c>
      <c r="C27" s="92" t="s">
        <v>75</v>
      </c>
      <c r="D27" s="92">
        <v>2</v>
      </c>
      <c r="E27" s="99">
        <v>44635</v>
      </c>
      <c r="F27" s="93" t="s">
        <v>63</v>
      </c>
      <c r="G27" s="93" t="s">
        <v>64</v>
      </c>
      <c r="H27" s="107"/>
      <c r="I27" s="110"/>
    </row>
    <row r="28" spans="2:9" s="91" customFormat="1" ht="36.75" customHeight="1" x14ac:dyDescent="0.35">
      <c r="B28" s="92">
        <v>2022</v>
      </c>
      <c r="C28" s="92" t="s">
        <v>75</v>
      </c>
      <c r="D28" s="92">
        <v>2</v>
      </c>
      <c r="E28" s="99">
        <v>44635</v>
      </c>
      <c r="F28" s="93" t="s">
        <v>71</v>
      </c>
      <c r="G28" s="93" t="s">
        <v>64</v>
      </c>
      <c r="H28" s="107"/>
      <c r="I28" s="110"/>
    </row>
    <row r="29" spans="2:9" s="91" customFormat="1" ht="36.75" customHeight="1" x14ac:dyDescent="0.35">
      <c r="B29" s="92">
        <v>2022</v>
      </c>
      <c r="C29" s="92" t="s">
        <v>75</v>
      </c>
      <c r="D29" s="92">
        <v>2</v>
      </c>
      <c r="E29" s="99">
        <v>44635</v>
      </c>
      <c r="F29" s="93" t="s">
        <v>72</v>
      </c>
      <c r="G29" s="93" t="s">
        <v>64</v>
      </c>
      <c r="H29" s="107"/>
      <c r="I29" s="110"/>
    </row>
    <row r="30" spans="2:9" s="91" customFormat="1" ht="36.75" customHeight="1" x14ac:dyDescent="0.35">
      <c r="B30" s="92">
        <v>2022</v>
      </c>
      <c r="C30" s="92" t="s">
        <v>75</v>
      </c>
      <c r="D30" s="92">
        <v>2</v>
      </c>
      <c r="E30" s="99">
        <v>44635</v>
      </c>
      <c r="F30" s="93" t="s">
        <v>73</v>
      </c>
      <c r="G30" s="93" t="s">
        <v>64</v>
      </c>
      <c r="H30" s="107"/>
      <c r="I30" s="110"/>
    </row>
    <row r="31" spans="2:9" s="91" customFormat="1" ht="36.75" customHeight="1" x14ac:dyDescent="0.35">
      <c r="B31" s="92">
        <v>2022</v>
      </c>
      <c r="C31" s="92" t="s">
        <v>75</v>
      </c>
      <c r="D31" s="92">
        <v>2</v>
      </c>
      <c r="E31" s="99">
        <v>44635</v>
      </c>
      <c r="F31" s="93" t="s">
        <v>74</v>
      </c>
      <c r="G31" s="93" t="s">
        <v>64</v>
      </c>
      <c r="H31" s="108"/>
      <c r="I31" s="111"/>
    </row>
    <row r="32" spans="2:9" s="91" customFormat="1" ht="36.75" customHeight="1" x14ac:dyDescent="0.35">
      <c r="B32" s="92">
        <v>2022</v>
      </c>
      <c r="C32" s="92" t="s">
        <v>75</v>
      </c>
      <c r="D32" s="92">
        <v>3</v>
      </c>
      <c r="E32" s="92" t="s">
        <v>79</v>
      </c>
      <c r="F32" s="93" t="s">
        <v>70</v>
      </c>
      <c r="G32" s="93" t="s">
        <v>58</v>
      </c>
      <c r="H32" s="107" t="s">
        <v>80</v>
      </c>
      <c r="I32" s="110" t="s">
        <v>77</v>
      </c>
    </row>
    <row r="33" spans="2:9" s="91" customFormat="1" ht="36.75" customHeight="1" x14ac:dyDescent="0.35">
      <c r="B33" s="92">
        <v>2022</v>
      </c>
      <c r="C33" s="92" t="s">
        <v>75</v>
      </c>
      <c r="D33" s="92">
        <v>3</v>
      </c>
      <c r="E33" s="92" t="s">
        <v>79</v>
      </c>
      <c r="F33" s="93" t="s">
        <v>63</v>
      </c>
      <c r="G33" s="93" t="s">
        <v>64</v>
      </c>
      <c r="H33" s="107"/>
      <c r="I33" s="110"/>
    </row>
    <row r="34" spans="2:9" s="91" customFormat="1" ht="36.75" customHeight="1" x14ac:dyDescent="0.35">
      <c r="B34" s="92">
        <v>2022</v>
      </c>
      <c r="C34" s="92" t="s">
        <v>75</v>
      </c>
      <c r="D34" s="92">
        <v>3</v>
      </c>
      <c r="E34" s="92" t="s">
        <v>79</v>
      </c>
      <c r="F34" s="93" t="s">
        <v>71</v>
      </c>
      <c r="G34" s="93" t="s">
        <v>64</v>
      </c>
      <c r="H34" s="107"/>
      <c r="I34" s="110"/>
    </row>
    <row r="35" spans="2:9" s="91" customFormat="1" ht="36.75" customHeight="1" x14ac:dyDescent="0.35">
      <c r="B35" s="92">
        <v>2022</v>
      </c>
      <c r="C35" s="92" t="s">
        <v>75</v>
      </c>
      <c r="D35" s="92">
        <v>3</v>
      </c>
      <c r="E35" s="92" t="s">
        <v>79</v>
      </c>
      <c r="F35" s="93" t="s">
        <v>72</v>
      </c>
      <c r="G35" s="93" t="s">
        <v>64</v>
      </c>
      <c r="H35" s="107"/>
      <c r="I35" s="110"/>
    </row>
    <row r="36" spans="2:9" s="91" customFormat="1" ht="36.75" customHeight="1" x14ac:dyDescent="0.35">
      <c r="B36" s="92">
        <v>2022</v>
      </c>
      <c r="C36" s="92" t="s">
        <v>75</v>
      </c>
      <c r="D36" s="92">
        <v>3</v>
      </c>
      <c r="E36" s="92" t="s">
        <v>79</v>
      </c>
      <c r="F36" s="93" t="s">
        <v>73</v>
      </c>
      <c r="G36" s="93" t="s">
        <v>64</v>
      </c>
      <c r="H36" s="107"/>
      <c r="I36" s="110"/>
    </row>
    <row r="37" spans="2:9" s="91" customFormat="1" ht="36.75" customHeight="1" x14ac:dyDescent="0.35">
      <c r="B37" s="92">
        <v>2022</v>
      </c>
      <c r="C37" s="92" t="s">
        <v>75</v>
      </c>
      <c r="D37" s="92">
        <v>3</v>
      </c>
      <c r="E37" s="92" t="s">
        <v>79</v>
      </c>
      <c r="F37" s="93" t="s">
        <v>74</v>
      </c>
      <c r="G37" s="93" t="s">
        <v>64</v>
      </c>
      <c r="H37" s="108"/>
      <c r="I37" s="111"/>
    </row>
    <row r="38" spans="2:9" s="91" customFormat="1" ht="36.75" customHeight="1" x14ac:dyDescent="0.35">
      <c r="B38" s="92">
        <v>2022</v>
      </c>
      <c r="C38" s="92" t="s">
        <v>81</v>
      </c>
      <c r="D38" s="92">
        <v>4</v>
      </c>
      <c r="E38" s="92" t="s">
        <v>79</v>
      </c>
      <c r="F38" s="93" t="s">
        <v>70</v>
      </c>
      <c r="G38" s="93" t="s">
        <v>58</v>
      </c>
      <c r="H38" s="106" t="s">
        <v>82</v>
      </c>
      <c r="I38" s="109" t="s">
        <v>77</v>
      </c>
    </row>
    <row r="39" spans="2:9" s="91" customFormat="1" ht="36.75" customHeight="1" x14ac:dyDescent="0.35">
      <c r="B39" s="92">
        <v>2022</v>
      </c>
      <c r="C39" s="92" t="s">
        <v>81</v>
      </c>
      <c r="D39" s="92">
        <v>4</v>
      </c>
      <c r="E39" s="92" t="s">
        <v>79</v>
      </c>
      <c r="F39" s="93" t="s">
        <v>63</v>
      </c>
      <c r="G39" s="93" t="s">
        <v>64</v>
      </c>
      <c r="H39" s="107"/>
      <c r="I39" s="110"/>
    </row>
    <row r="40" spans="2:9" s="91" customFormat="1" ht="36.75" customHeight="1" x14ac:dyDescent="0.35">
      <c r="B40" s="92">
        <v>2022</v>
      </c>
      <c r="C40" s="92" t="s">
        <v>81</v>
      </c>
      <c r="D40" s="92">
        <v>4</v>
      </c>
      <c r="E40" s="92" t="s">
        <v>79</v>
      </c>
      <c r="F40" s="93" t="s">
        <v>71</v>
      </c>
      <c r="G40" s="93" t="s">
        <v>64</v>
      </c>
      <c r="H40" s="107"/>
      <c r="I40" s="110"/>
    </row>
    <row r="41" spans="2:9" s="91" customFormat="1" ht="36.75" customHeight="1" x14ac:dyDescent="0.35">
      <c r="B41" s="92">
        <v>2022</v>
      </c>
      <c r="C41" s="92" t="s">
        <v>81</v>
      </c>
      <c r="D41" s="92">
        <v>4</v>
      </c>
      <c r="E41" s="92" t="s">
        <v>79</v>
      </c>
      <c r="F41" s="93" t="s">
        <v>72</v>
      </c>
      <c r="G41" s="93" t="s">
        <v>64</v>
      </c>
      <c r="H41" s="107"/>
      <c r="I41" s="110"/>
    </row>
    <row r="42" spans="2:9" s="91" customFormat="1" ht="36.75" customHeight="1" x14ac:dyDescent="0.35">
      <c r="B42" s="92">
        <v>2022</v>
      </c>
      <c r="C42" s="92" t="s">
        <v>81</v>
      </c>
      <c r="D42" s="92">
        <v>4</v>
      </c>
      <c r="E42" s="92" t="s">
        <v>79</v>
      </c>
      <c r="F42" s="93" t="s">
        <v>73</v>
      </c>
      <c r="G42" s="93" t="s">
        <v>64</v>
      </c>
      <c r="H42" s="107"/>
      <c r="I42" s="110"/>
    </row>
    <row r="43" spans="2:9" s="91" customFormat="1" ht="36.75" customHeight="1" x14ac:dyDescent="0.35">
      <c r="B43" s="92">
        <v>2022</v>
      </c>
      <c r="C43" s="92" t="s">
        <v>81</v>
      </c>
      <c r="D43" s="92">
        <v>4</v>
      </c>
      <c r="E43" s="92" t="s">
        <v>79</v>
      </c>
      <c r="F43" s="93" t="s">
        <v>74</v>
      </c>
      <c r="G43" s="93" t="s">
        <v>64</v>
      </c>
      <c r="H43" s="107"/>
      <c r="I43" s="110"/>
    </row>
    <row r="44" spans="2:9" s="91" customFormat="1" ht="36.75" customHeight="1" x14ac:dyDescent="0.35">
      <c r="B44" s="92">
        <v>2022</v>
      </c>
      <c r="C44" s="92" t="s">
        <v>81</v>
      </c>
      <c r="D44" s="92">
        <v>4</v>
      </c>
      <c r="E44" s="92" t="s">
        <v>79</v>
      </c>
      <c r="F44" s="93" t="s">
        <v>83</v>
      </c>
      <c r="G44" s="93" t="s">
        <v>64</v>
      </c>
      <c r="H44" s="108"/>
      <c r="I44" s="111"/>
    </row>
    <row r="45" spans="2:9" s="91" customFormat="1" ht="36.75" customHeight="1" x14ac:dyDescent="0.35">
      <c r="B45" s="92">
        <v>2022</v>
      </c>
      <c r="C45" s="92" t="s">
        <v>81</v>
      </c>
      <c r="D45" s="92">
        <v>5</v>
      </c>
      <c r="E45" s="92" t="s">
        <v>79</v>
      </c>
      <c r="F45" s="93" t="s">
        <v>84</v>
      </c>
      <c r="G45" s="93" t="s">
        <v>58</v>
      </c>
      <c r="H45" s="106" t="s">
        <v>85</v>
      </c>
      <c r="I45" s="109" t="s">
        <v>77</v>
      </c>
    </row>
    <row r="46" spans="2:9" s="91" customFormat="1" ht="36.75" customHeight="1" x14ac:dyDescent="0.35">
      <c r="B46" s="92">
        <v>2022</v>
      </c>
      <c r="C46" s="92" t="s">
        <v>81</v>
      </c>
      <c r="D46" s="92">
        <v>5</v>
      </c>
      <c r="E46" s="92" t="s">
        <v>79</v>
      </c>
      <c r="F46" s="93" t="s">
        <v>70</v>
      </c>
      <c r="G46" s="93" t="s">
        <v>62</v>
      </c>
      <c r="H46" s="107"/>
      <c r="I46" s="110"/>
    </row>
    <row r="47" spans="2:9" s="91" customFormat="1" ht="36.75" customHeight="1" x14ac:dyDescent="0.35">
      <c r="B47" s="92">
        <v>2022</v>
      </c>
      <c r="C47" s="92" t="s">
        <v>81</v>
      </c>
      <c r="D47" s="92">
        <v>5</v>
      </c>
      <c r="E47" s="92" t="s">
        <v>79</v>
      </c>
      <c r="F47" s="93" t="s">
        <v>63</v>
      </c>
      <c r="G47" s="93" t="s">
        <v>64</v>
      </c>
      <c r="H47" s="107"/>
      <c r="I47" s="110"/>
    </row>
    <row r="48" spans="2:9" s="91" customFormat="1" ht="36.75" customHeight="1" x14ac:dyDescent="0.35">
      <c r="B48" s="92">
        <v>2022</v>
      </c>
      <c r="C48" s="92" t="s">
        <v>81</v>
      </c>
      <c r="D48" s="92">
        <v>5</v>
      </c>
      <c r="E48" s="92" t="s">
        <v>79</v>
      </c>
      <c r="F48" s="93" t="s">
        <v>71</v>
      </c>
      <c r="G48" s="93" t="s">
        <v>64</v>
      </c>
      <c r="H48" s="107"/>
      <c r="I48" s="110"/>
    </row>
    <row r="49" spans="2:9" s="91" customFormat="1" ht="36.75" customHeight="1" x14ac:dyDescent="0.35">
      <c r="B49" s="92">
        <v>2022</v>
      </c>
      <c r="C49" s="92" t="s">
        <v>81</v>
      </c>
      <c r="D49" s="92">
        <v>5</v>
      </c>
      <c r="E49" s="92" t="s">
        <v>79</v>
      </c>
      <c r="F49" s="93" t="s">
        <v>72</v>
      </c>
      <c r="G49" s="93" t="s">
        <v>64</v>
      </c>
      <c r="H49" s="107"/>
      <c r="I49" s="110"/>
    </row>
    <row r="50" spans="2:9" s="91" customFormat="1" ht="36.75" customHeight="1" x14ac:dyDescent="0.35">
      <c r="B50" s="92">
        <v>2022</v>
      </c>
      <c r="C50" s="92" t="s">
        <v>81</v>
      </c>
      <c r="D50" s="92">
        <v>5</v>
      </c>
      <c r="E50" s="92" t="s">
        <v>79</v>
      </c>
      <c r="F50" s="93" t="s">
        <v>73</v>
      </c>
      <c r="G50" s="93" t="s">
        <v>64</v>
      </c>
      <c r="H50" s="107"/>
      <c r="I50" s="110"/>
    </row>
    <row r="51" spans="2:9" s="91" customFormat="1" ht="36.75" customHeight="1" x14ac:dyDescent="0.35">
      <c r="B51" s="92">
        <v>2022</v>
      </c>
      <c r="C51" s="92" t="s">
        <v>81</v>
      </c>
      <c r="D51" s="92">
        <v>5</v>
      </c>
      <c r="E51" s="92" t="s">
        <v>79</v>
      </c>
      <c r="F51" s="93" t="s">
        <v>74</v>
      </c>
      <c r="G51" s="93" t="s">
        <v>64</v>
      </c>
      <c r="H51" s="107"/>
      <c r="I51" s="110"/>
    </row>
    <row r="52" spans="2:9" s="91" customFormat="1" ht="36.75" customHeight="1" x14ac:dyDescent="0.35">
      <c r="B52" s="92">
        <v>2022</v>
      </c>
      <c r="C52" s="92" t="s">
        <v>81</v>
      </c>
      <c r="D52" s="92">
        <v>5</v>
      </c>
      <c r="E52" s="92" t="s">
        <v>79</v>
      </c>
      <c r="F52" s="93" t="s">
        <v>83</v>
      </c>
      <c r="G52" s="93" t="s">
        <v>64</v>
      </c>
      <c r="H52" s="108"/>
      <c r="I52" s="111"/>
    </row>
    <row r="53" spans="2:9" s="91" customFormat="1" ht="36.75" customHeight="1" x14ac:dyDescent="0.35">
      <c r="B53" s="92">
        <v>2023</v>
      </c>
      <c r="C53" s="92" t="s">
        <v>75</v>
      </c>
      <c r="D53" s="92">
        <v>1</v>
      </c>
      <c r="E53" s="92" t="s">
        <v>79</v>
      </c>
      <c r="F53" s="93" t="s">
        <v>84</v>
      </c>
      <c r="G53" s="93" t="s">
        <v>58</v>
      </c>
      <c r="H53" s="106" t="s">
        <v>86</v>
      </c>
      <c r="I53" s="109" t="s">
        <v>87</v>
      </c>
    </row>
    <row r="54" spans="2:9" s="91" customFormat="1" ht="36.75" customHeight="1" x14ac:dyDescent="0.35">
      <c r="B54" s="92">
        <v>2023</v>
      </c>
      <c r="C54" s="92" t="s">
        <v>75</v>
      </c>
      <c r="D54" s="92">
        <v>1</v>
      </c>
      <c r="E54" s="92" t="s">
        <v>79</v>
      </c>
      <c r="F54" s="93" t="s">
        <v>70</v>
      </c>
      <c r="G54" s="93" t="s">
        <v>62</v>
      </c>
      <c r="H54" s="107"/>
      <c r="I54" s="110"/>
    </row>
    <row r="55" spans="2:9" s="91" customFormat="1" ht="36.75" customHeight="1" x14ac:dyDescent="0.35">
      <c r="B55" s="92">
        <v>2023</v>
      </c>
      <c r="C55" s="92" t="s">
        <v>75</v>
      </c>
      <c r="D55" s="92">
        <v>1</v>
      </c>
      <c r="E55" s="92" t="s">
        <v>79</v>
      </c>
      <c r="F55" s="93" t="s">
        <v>72</v>
      </c>
      <c r="G55" s="93" t="s">
        <v>64</v>
      </c>
      <c r="H55" s="107"/>
      <c r="I55" s="110"/>
    </row>
    <row r="56" spans="2:9" s="91" customFormat="1" ht="36.75" customHeight="1" x14ac:dyDescent="0.35">
      <c r="B56" s="92">
        <v>2023</v>
      </c>
      <c r="C56" s="92" t="s">
        <v>75</v>
      </c>
      <c r="D56" s="92">
        <v>1</v>
      </c>
      <c r="E56" s="92" t="s">
        <v>79</v>
      </c>
      <c r="F56" s="93" t="s">
        <v>73</v>
      </c>
      <c r="G56" s="93" t="s">
        <v>64</v>
      </c>
      <c r="H56" s="107"/>
      <c r="I56" s="110"/>
    </row>
    <row r="57" spans="2:9" s="91" customFormat="1" ht="36.75" customHeight="1" x14ac:dyDescent="0.35">
      <c r="B57" s="92">
        <v>2023</v>
      </c>
      <c r="C57" s="92" t="s">
        <v>75</v>
      </c>
      <c r="D57" s="92">
        <v>1</v>
      </c>
      <c r="E57" s="92" t="s">
        <v>79</v>
      </c>
      <c r="F57" s="93" t="s">
        <v>88</v>
      </c>
      <c r="G57" s="93" t="s">
        <v>64</v>
      </c>
      <c r="H57" s="107"/>
      <c r="I57" s="110"/>
    </row>
    <row r="58" spans="2:9" s="91" customFormat="1" ht="36.75" customHeight="1" x14ac:dyDescent="0.35">
      <c r="B58" s="92">
        <v>2023</v>
      </c>
      <c r="C58" s="92" t="s">
        <v>75</v>
      </c>
      <c r="D58" s="92">
        <v>1</v>
      </c>
      <c r="E58" s="92" t="s">
        <v>79</v>
      </c>
      <c r="F58" s="93" t="s">
        <v>83</v>
      </c>
      <c r="G58" s="93" t="s">
        <v>64</v>
      </c>
      <c r="H58" s="108"/>
      <c r="I58" s="111"/>
    </row>
    <row r="59" spans="2:9" s="91" customFormat="1" ht="36.75" customHeight="1" x14ac:dyDescent="0.35">
      <c r="B59" s="92">
        <v>2023</v>
      </c>
      <c r="C59" s="92" t="s">
        <v>89</v>
      </c>
      <c r="D59" s="92">
        <v>2</v>
      </c>
      <c r="E59" s="92"/>
      <c r="F59" s="93"/>
      <c r="G59" s="93"/>
      <c r="H59" s="95" t="s">
        <v>90</v>
      </c>
      <c r="I59" s="96"/>
    </row>
    <row r="60" spans="2:9" s="91" customFormat="1" ht="36.75" customHeight="1" x14ac:dyDescent="0.35">
      <c r="B60" s="92">
        <v>2023</v>
      </c>
      <c r="C60" s="92" t="s">
        <v>75</v>
      </c>
      <c r="D60" s="92">
        <v>3</v>
      </c>
      <c r="E60" s="92" t="s">
        <v>79</v>
      </c>
      <c r="F60" s="93" t="s">
        <v>84</v>
      </c>
      <c r="G60" s="93" t="s">
        <v>58</v>
      </c>
      <c r="H60" s="106" t="s">
        <v>91</v>
      </c>
      <c r="I60" s="109" t="s">
        <v>87</v>
      </c>
    </row>
    <row r="61" spans="2:9" s="91" customFormat="1" ht="36.75" customHeight="1" x14ac:dyDescent="0.35">
      <c r="B61" s="92">
        <v>2023</v>
      </c>
      <c r="C61" s="92" t="s">
        <v>75</v>
      </c>
      <c r="D61" s="92">
        <v>3</v>
      </c>
      <c r="E61" s="92" t="s">
        <v>79</v>
      </c>
      <c r="F61" s="93" t="s">
        <v>70</v>
      </c>
      <c r="G61" s="93" t="s">
        <v>62</v>
      </c>
      <c r="H61" s="107"/>
      <c r="I61" s="110"/>
    </row>
    <row r="62" spans="2:9" s="91" customFormat="1" ht="36.75" customHeight="1" x14ac:dyDescent="0.35">
      <c r="B62" s="92">
        <v>2023</v>
      </c>
      <c r="C62" s="92" t="s">
        <v>75</v>
      </c>
      <c r="D62" s="92">
        <v>3</v>
      </c>
      <c r="E62" s="92" t="s">
        <v>79</v>
      </c>
      <c r="F62" s="93" t="s">
        <v>72</v>
      </c>
      <c r="G62" s="93" t="s">
        <v>64</v>
      </c>
      <c r="H62" s="107"/>
      <c r="I62" s="110"/>
    </row>
    <row r="63" spans="2:9" s="91" customFormat="1" ht="36.75" customHeight="1" x14ac:dyDescent="0.35">
      <c r="B63" s="92">
        <v>2023</v>
      </c>
      <c r="C63" s="92" t="s">
        <v>75</v>
      </c>
      <c r="D63" s="92">
        <v>3</v>
      </c>
      <c r="E63" s="92" t="s">
        <v>79</v>
      </c>
      <c r="F63" s="93" t="s">
        <v>73</v>
      </c>
      <c r="G63" s="93" t="s">
        <v>64</v>
      </c>
      <c r="H63" s="107"/>
      <c r="I63" s="110"/>
    </row>
    <row r="64" spans="2:9" s="91" customFormat="1" ht="36.75" customHeight="1" x14ac:dyDescent="0.35">
      <c r="B64" s="92">
        <v>2023</v>
      </c>
      <c r="C64" s="92" t="s">
        <v>75</v>
      </c>
      <c r="D64" s="92">
        <v>3</v>
      </c>
      <c r="E64" s="92" t="s">
        <v>79</v>
      </c>
      <c r="F64" s="93" t="s">
        <v>88</v>
      </c>
      <c r="G64" s="93" t="s">
        <v>64</v>
      </c>
      <c r="H64" s="107"/>
      <c r="I64" s="110"/>
    </row>
    <row r="65" spans="2:9" s="91" customFormat="1" ht="36.75" customHeight="1" x14ac:dyDescent="0.35">
      <c r="B65" s="92">
        <v>2023</v>
      </c>
      <c r="C65" s="92" t="s">
        <v>75</v>
      </c>
      <c r="D65" s="92">
        <v>3</v>
      </c>
      <c r="E65" s="92" t="s">
        <v>79</v>
      </c>
      <c r="F65" s="93" t="s">
        <v>83</v>
      </c>
      <c r="G65" s="93" t="s">
        <v>64</v>
      </c>
      <c r="H65" s="108"/>
      <c r="I65" s="111"/>
    </row>
    <row r="66" spans="2:9" s="91" customFormat="1" ht="36.75" customHeight="1" x14ac:dyDescent="0.35">
      <c r="B66" s="92">
        <v>2023</v>
      </c>
      <c r="C66" s="92" t="s">
        <v>81</v>
      </c>
      <c r="D66" s="92">
        <v>4</v>
      </c>
      <c r="E66" s="92" t="s">
        <v>79</v>
      </c>
      <c r="F66" s="93" t="s">
        <v>84</v>
      </c>
      <c r="G66" s="93" t="s">
        <v>58</v>
      </c>
      <c r="H66" s="106" t="s">
        <v>92</v>
      </c>
      <c r="I66" s="109" t="s">
        <v>77</v>
      </c>
    </row>
    <row r="67" spans="2:9" s="91" customFormat="1" ht="36.75" customHeight="1" x14ac:dyDescent="0.35">
      <c r="B67" s="92">
        <v>2023</v>
      </c>
      <c r="C67" s="92" t="s">
        <v>81</v>
      </c>
      <c r="D67" s="92">
        <v>4</v>
      </c>
      <c r="E67" s="92" t="s">
        <v>79</v>
      </c>
      <c r="F67" s="93" t="s">
        <v>70</v>
      </c>
      <c r="G67" s="93" t="s">
        <v>62</v>
      </c>
      <c r="H67" s="107"/>
      <c r="I67" s="110"/>
    </row>
    <row r="68" spans="2:9" s="91" customFormat="1" ht="36.75" customHeight="1" x14ac:dyDescent="0.35">
      <c r="B68" s="92">
        <v>2023</v>
      </c>
      <c r="C68" s="92" t="s">
        <v>81</v>
      </c>
      <c r="D68" s="92">
        <v>4</v>
      </c>
      <c r="E68" s="92" t="s">
        <v>79</v>
      </c>
      <c r="F68" s="93" t="s">
        <v>72</v>
      </c>
      <c r="G68" s="93" t="s">
        <v>64</v>
      </c>
      <c r="H68" s="107"/>
      <c r="I68" s="110"/>
    </row>
    <row r="69" spans="2:9" s="91" customFormat="1" ht="36.75" customHeight="1" x14ac:dyDescent="0.35">
      <c r="B69" s="92">
        <v>2023</v>
      </c>
      <c r="C69" s="92" t="s">
        <v>81</v>
      </c>
      <c r="D69" s="92">
        <v>4</v>
      </c>
      <c r="E69" s="92" t="s">
        <v>79</v>
      </c>
      <c r="F69" s="93" t="s">
        <v>73</v>
      </c>
      <c r="G69" s="93" t="s">
        <v>64</v>
      </c>
      <c r="H69" s="107"/>
      <c r="I69" s="110"/>
    </row>
    <row r="70" spans="2:9" s="91" customFormat="1" ht="36.75" customHeight="1" x14ac:dyDescent="0.35">
      <c r="B70" s="92">
        <v>2023</v>
      </c>
      <c r="C70" s="92" t="s">
        <v>81</v>
      </c>
      <c r="D70" s="92">
        <v>4</v>
      </c>
      <c r="E70" s="92" t="s">
        <v>79</v>
      </c>
      <c r="F70" s="93" t="s">
        <v>88</v>
      </c>
      <c r="G70" s="93" t="s">
        <v>64</v>
      </c>
      <c r="H70" s="107"/>
      <c r="I70" s="110"/>
    </row>
    <row r="71" spans="2:9" s="91" customFormat="1" ht="36.75" customHeight="1" x14ac:dyDescent="0.35">
      <c r="B71" s="92">
        <v>2023</v>
      </c>
      <c r="C71" s="92" t="s">
        <v>81</v>
      </c>
      <c r="D71" s="92">
        <v>4</v>
      </c>
      <c r="E71" s="92" t="s">
        <v>79</v>
      </c>
      <c r="F71" s="93" t="s">
        <v>83</v>
      </c>
      <c r="G71" s="93" t="s">
        <v>64</v>
      </c>
      <c r="H71" s="108"/>
      <c r="I71" s="111"/>
    </row>
    <row r="72" spans="2:9" s="91" customFormat="1" ht="36.75" customHeight="1" x14ac:dyDescent="0.35">
      <c r="B72" s="92">
        <v>2023</v>
      </c>
      <c r="C72" s="92" t="s">
        <v>81</v>
      </c>
      <c r="D72" s="92">
        <v>5</v>
      </c>
      <c r="E72" s="92" t="s">
        <v>79</v>
      </c>
      <c r="F72" s="93" t="s">
        <v>93</v>
      </c>
      <c r="G72" s="93" t="s">
        <v>58</v>
      </c>
      <c r="H72" s="106" t="s">
        <v>94</v>
      </c>
      <c r="I72" s="109" t="s">
        <v>77</v>
      </c>
    </row>
    <row r="73" spans="2:9" s="91" customFormat="1" ht="36.75" customHeight="1" x14ac:dyDescent="0.35">
      <c r="B73" s="92">
        <v>2023</v>
      </c>
      <c r="C73" s="92" t="s">
        <v>81</v>
      </c>
      <c r="D73" s="92">
        <v>5</v>
      </c>
      <c r="E73" s="92" t="s">
        <v>79</v>
      </c>
      <c r="F73" s="93" t="s">
        <v>70</v>
      </c>
      <c r="G73" s="93" t="s">
        <v>62</v>
      </c>
      <c r="H73" s="107"/>
      <c r="I73" s="110"/>
    </row>
    <row r="74" spans="2:9" s="91" customFormat="1" ht="36.75" customHeight="1" x14ac:dyDescent="0.35">
      <c r="B74" s="92">
        <v>2023</v>
      </c>
      <c r="C74" s="92" t="s">
        <v>81</v>
      </c>
      <c r="D74" s="92">
        <v>5</v>
      </c>
      <c r="E74" s="92" t="s">
        <v>79</v>
      </c>
      <c r="F74" s="93" t="s">
        <v>72</v>
      </c>
      <c r="G74" s="93" t="s">
        <v>64</v>
      </c>
      <c r="H74" s="107"/>
      <c r="I74" s="110"/>
    </row>
    <row r="75" spans="2:9" s="91" customFormat="1" ht="36.75" customHeight="1" x14ac:dyDescent="0.35">
      <c r="B75" s="92">
        <v>2023</v>
      </c>
      <c r="C75" s="92" t="s">
        <v>81</v>
      </c>
      <c r="D75" s="92">
        <v>5</v>
      </c>
      <c r="E75" s="92" t="s">
        <v>79</v>
      </c>
      <c r="F75" s="93" t="s">
        <v>73</v>
      </c>
      <c r="G75" s="93" t="s">
        <v>64</v>
      </c>
      <c r="H75" s="107"/>
      <c r="I75" s="110"/>
    </row>
    <row r="76" spans="2:9" s="91" customFormat="1" ht="36.75" customHeight="1" x14ac:dyDescent="0.35">
      <c r="B76" s="92">
        <v>2023</v>
      </c>
      <c r="C76" s="92" t="s">
        <v>81</v>
      </c>
      <c r="D76" s="92">
        <v>5</v>
      </c>
      <c r="E76" s="92" t="s">
        <v>79</v>
      </c>
      <c r="F76" s="93" t="s">
        <v>88</v>
      </c>
      <c r="G76" s="93" t="s">
        <v>64</v>
      </c>
      <c r="H76" s="107"/>
      <c r="I76" s="110"/>
    </row>
    <row r="77" spans="2:9" s="91" customFormat="1" ht="36.75" customHeight="1" x14ac:dyDescent="0.35">
      <c r="B77" s="92">
        <v>2023</v>
      </c>
      <c r="C77" s="92" t="s">
        <v>81</v>
      </c>
      <c r="D77" s="92">
        <v>5</v>
      </c>
      <c r="E77" s="92" t="s">
        <v>79</v>
      </c>
      <c r="F77" s="93" t="s">
        <v>83</v>
      </c>
      <c r="G77" s="93" t="s">
        <v>64</v>
      </c>
      <c r="H77" s="108"/>
      <c r="I77" s="111"/>
    </row>
    <row r="78" spans="2:9" s="91" customFormat="1" ht="36.75" customHeight="1" x14ac:dyDescent="0.35">
      <c r="B78" s="92">
        <v>2024</v>
      </c>
      <c r="C78" s="92" t="s">
        <v>75</v>
      </c>
      <c r="D78" s="92">
        <v>1</v>
      </c>
      <c r="E78" s="92" t="s">
        <v>79</v>
      </c>
      <c r="F78" s="93" t="s">
        <v>93</v>
      </c>
      <c r="G78" s="93" t="s">
        <v>58</v>
      </c>
      <c r="H78" s="106" t="s">
        <v>95</v>
      </c>
      <c r="I78" s="109" t="s">
        <v>77</v>
      </c>
    </row>
    <row r="79" spans="2:9" s="91" customFormat="1" ht="36.75" customHeight="1" x14ac:dyDescent="0.35">
      <c r="B79" s="92">
        <v>2024</v>
      </c>
      <c r="C79" s="92" t="s">
        <v>75</v>
      </c>
      <c r="D79" s="92">
        <v>1</v>
      </c>
      <c r="E79" s="92" t="s">
        <v>79</v>
      </c>
      <c r="F79" s="93" t="s">
        <v>70</v>
      </c>
      <c r="G79" s="93" t="s">
        <v>62</v>
      </c>
      <c r="H79" s="107"/>
      <c r="I79" s="110"/>
    </row>
    <row r="80" spans="2:9" s="91" customFormat="1" ht="36.75" customHeight="1" x14ac:dyDescent="0.35">
      <c r="B80" s="92">
        <v>2024</v>
      </c>
      <c r="C80" s="92" t="s">
        <v>75</v>
      </c>
      <c r="D80" s="92">
        <v>1</v>
      </c>
      <c r="E80" s="92" t="s">
        <v>79</v>
      </c>
      <c r="F80" s="93" t="s">
        <v>72</v>
      </c>
      <c r="G80" s="93" t="s">
        <v>64</v>
      </c>
      <c r="H80" s="107"/>
      <c r="I80" s="110"/>
    </row>
    <row r="81" spans="2:9" s="91" customFormat="1" ht="36.75" customHeight="1" x14ac:dyDescent="0.35">
      <c r="B81" s="92">
        <v>2024</v>
      </c>
      <c r="C81" s="92" t="s">
        <v>75</v>
      </c>
      <c r="D81" s="92">
        <v>1</v>
      </c>
      <c r="E81" s="92" t="s">
        <v>79</v>
      </c>
      <c r="F81" s="93" t="s">
        <v>73</v>
      </c>
      <c r="G81" s="93" t="s">
        <v>64</v>
      </c>
      <c r="H81" s="107"/>
      <c r="I81" s="110"/>
    </row>
    <row r="82" spans="2:9" s="91" customFormat="1" ht="36.75" customHeight="1" x14ac:dyDescent="0.35">
      <c r="B82" s="92">
        <v>2024</v>
      </c>
      <c r="C82" s="92" t="s">
        <v>75</v>
      </c>
      <c r="D82" s="92">
        <v>1</v>
      </c>
      <c r="E82" s="92" t="s">
        <v>79</v>
      </c>
      <c r="F82" s="93" t="s">
        <v>88</v>
      </c>
      <c r="G82" s="93" t="s">
        <v>64</v>
      </c>
      <c r="H82" s="107"/>
      <c r="I82" s="110"/>
    </row>
    <row r="83" spans="2:9" s="91" customFormat="1" ht="36.75" customHeight="1" x14ac:dyDescent="0.35">
      <c r="B83" s="92">
        <v>2024</v>
      </c>
      <c r="C83" s="92" t="s">
        <v>75</v>
      </c>
      <c r="D83" s="92">
        <v>1</v>
      </c>
      <c r="E83" s="92" t="s">
        <v>79</v>
      </c>
      <c r="F83" s="93" t="s">
        <v>83</v>
      </c>
      <c r="G83" s="93" t="s">
        <v>64</v>
      </c>
      <c r="H83" s="108"/>
      <c r="I83" s="111"/>
    </row>
    <row r="84" spans="2:9" s="91" customFormat="1" ht="36.75" customHeight="1" x14ac:dyDescent="0.35">
      <c r="B84" s="92">
        <v>2024</v>
      </c>
      <c r="C84" s="92" t="s">
        <v>75</v>
      </c>
      <c r="D84" s="92">
        <v>2</v>
      </c>
      <c r="E84" s="92" t="s">
        <v>79</v>
      </c>
      <c r="F84" s="93" t="s">
        <v>93</v>
      </c>
      <c r="G84" s="93" t="s">
        <v>58</v>
      </c>
      <c r="H84" s="106" t="s">
        <v>96</v>
      </c>
      <c r="I84" s="109" t="s">
        <v>77</v>
      </c>
    </row>
    <row r="85" spans="2:9" s="91" customFormat="1" ht="36.75" customHeight="1" x14ac:dyDescent="0.35">
      <c r="B85" s="92">
        <v>2024</v>
      </c>
      <c r="C85" s="92" t="s">
        <v>75</v>
      </c>
      <c r="D85" s="92">
        <v>2</v>
      </c>
      <c r="E85" s="92" t="s">
        <v>79</v>
      </c>
      <c r="F85" s="93" t="s">
        <v>70</v>
      </c>
      <c r="G85" s="93" t="s">
        <v>62</v>
      </c>
      <c r="H85" s="107"/>
      <c r="I85" s="110"/>
    </row>
    <row r="86" spans="2:9" s="91" customFormat="1" ht="36.75" customHeight="1" x14ac:dyDescent="0.35">
      <c r="B86" s="92">
        <v>2024</v>
      </c>
      <c r="C86" s="92" t="s">
        <v>75</v>
      </c>
      <c r="D86" s="92">
        <v>2</v>
      </c>
      <c r="E86" s="92" t="s">
        <v>79</v>
      </c>
      <c r="F86" s="93" t="s">
        <v>72</v>
      </c>
      <c r="G86" s="93" t="s">
        <v>64</v>
      </c>
      <c r="H86" s="107"/>
      <c r="I86" s="110"/>
    </row>
    <row r="87" spans="2:9" s="91" customFormat="1" ht="36.75" customHeight="1" x14ac:dyDescent="0.35">
      <c r="B87" s="92">
        <v>2024</v>
      </c>
      <c r="C87" s="92" t="s">
        <v>75</v>
      </c>
      <c r="D87" s="92">
        <v>2</v>
      </c>
      <c r="E87" s="92" t="s">
        <v>79</v>
      </c>
      <c r="F87" s="93" t="s">
        <v>73</v>
      </c>
      <c r="G87" s="93" t="s">
        <v>64</v>
      </c>
      <c r="H87" s="107"/>
      <c r="I87" s="110"/>
    </row>
    <row r="88" spans="2:9" s="91" customFormat="1" ht="36.75" customHeight="1" x14ac:dyDescent="0.35">
      <c r="B88" s="92">
        <v>2024</v>
      </c>
      <c r="C88" s="92" t="s">
        <v>75</v>
      </c>
      <c r="D88" s="92">
        <v>2</v>
      </c>
      <c r="E88" s="92" t="s">
        <v>79</v>
      </c>
      <c r="F88" s="93" t="s">
        <v>88</v>
      </c>
      <c r="G88" s="93" t="s">
        <v>64</v>
      </c>
      <c r="H88" s="107"/>
      <c r="I88" s="110"/>
    </row>
    <row r="89" spans="2:9" s="91" customFormat="1" ht="36.75" customHeight="1" x14ac:dyDescent="0.35">
      <c r="B89" s="92">
        <v>2024</v>
      </c>
      <c r="C89" s="92" t="s">
        <v>75</v>
      </c>
      <c r="D89" s="92">
        <v>2</v>
      </c>
      <c r="E89" s="92" t="s">
        <v>79</v>
      </c>
      <c r="F89" s="93" t="s">
        <v>83</v>
      </c>
      <c r="G89" s="93" t="s">
        <v>64</v>
      </c>
      <c r="H89" s="108"/>
      <c r="I89" s="111"/>
    </row>
    <row r="90" spans="2:9" s="91" customFormat="1" ht="36.75" customHeight="1" x14ac:dyDescent="0.35">
      <c r="B90" s="92">
        <v>2024</v>
      </c>
      <c r="C90" s="92" t="s">
        <v>81</v>
      </c>
      <c r="D90" s="92">
        <v>3</v>
      </c>
      <c r="E90" s="92" t="s">
        <v>79</v>
      </c>
      <c r="F90" s="93" t="s">
        <v>93</v>
      </c>
      <c r="G90" s="93" t="s">
        <v>58</v>
      </c>
      <c r="H90" s="106" t="s">
        <v>97</v>
      </c>
      <c r="I90" s="109" t="s">
        <v>98</v>
      </c>
    </row>
    <row r="91" spans="2:9" s="91" customFormat="1" ht="36.75" customHeight="1" x14ac:dyDescent="0.35">
      <c r="B91" s="92">
        <v>2024</v>
      </c>
      <c r="C91" s="92" t="s">
        <v>81</v>
      </c>
      <c r="D91" s="92">
        <v>3</v>
      </c>
      <c r="E91" s="92" t="s">
        <v>79</v>
      </c>
      <c r="F91" s="93" t="s">
        <v>70</v>
      </c>
      <c r="G91" s="93" t="s">
        <v>62</v>
      </c>
      <c r="H91" s="107"/>
      <c r="I91" s="110"/>
    </row>
    <row r="92" spans="2:9" s="91" customFormat="1" ht="36.75" customHeight="1" x14ac:dyDescent="0.35">
      <c r="B92" s="92">
        <v>2024</v>
      </c>
      <c r="C92" s="92" t="s">
        <v>81</v>
      </c>
      <c r="D92" s="92">
        <v>3</v>
      </c>
      <c r="E92" s="92" t="s">
        <v>79</v>
      </c>
      <c r="F92" s="93" t="s">
        <v>99</v>
      </c>
      <c r="G92" s="93" t="s">
        <v>64</v>
      </c>
      <c r="H92" s="107"/>
      <c r="I92" s="110"/>
    </row>
    <row r="93" spans="2:9" s="91" customFormat="1" ht="36.75" customHeight="1" x14ac:dyDescent="0.35">
      <c r="B93" s="92">
        <v>2024</v>
      </c>
      <c r="C93" s="92" t="s">
        <v>81</v>
      </c>
      <c r="D93" s="92">
        <v>3</v>
      </c>
      <c r="E93" s="92" t="s">
        <v>79</v>
      </c>
      <c r="F93" s="93" t="s">
        <v>100</v>
      </c>
      <c r="G93" s="93" t="s">
        <v>64</v>
      </c>
      <c r="H93" s="107"/>
      <c r="I93" s="110"/>
    </row>
    <row r="94" spans="2:9" s="91" customFormat="1" ht="36.75" customHeight="1" x14ac:dyDescent="0.35">
      <c r="B94" s="92">
        <v>2024</v>
      </c>
      <c r="C94" s="92" t="s">
        <v>81</v>
      </c>
      <c r="D94" s="92">
        <v>3</v>
      </c>
      <c r="E94" s="92" t="s">
        <v>79</v>
      </c>
      <c r="F94" s="93" t="s">
        <v>101</v>
      </c>
      <c r="G94" s="93" t="s">
        <v>64</v>
      </c>
      <c r="H94" s="107"/>
      <c r="I94" s="110"/>
    </row>
    <row r="95" spans="2:9" s="91" customFormat="1" ht="36.75" customHeight="1" x14ac:dyDescent="0.35">
      <c r="B95" s="92">
        <v>2024</v>
      </c>
      <c r="C95" s="92" t="s">
        <v>81</v>
      </c>
      <c r="D95" s="92">
        <v>3</v>
      </c>
      <c r="E95" s="92" t="s">
        <v>79</v>
      </c>
      <c r="F95" s="93" t="s">
        <v>102</v>
      </c>
      <c r="G95" s="93" t="s">
        <v>64</v>
      </c>
      <c r="H95" s="107"/>
      <c r="I95" s="110"/>
    </row>
    <row r="96" spans="2:9" s="91" customFormat="1" ht="36.75" customHeight="1" x14ac:dyDescent="0.35">
      <c r="B96" s="92">
        <v>2024</v>
      </c>
      <c r="C96" s="92" t="s">
        <v>81</v>
      </c>
      <c r="D96" s="92">
        <v>3</v>
      </c>
      <c r="E96" s="92" t="s">
        <v>79</v>
      </c>
      <c r="F96" s="93" t="s">
        <v>83</v>
      </c>
      <c r="G96" s="93" t="s">
        <v>64</v>
      </c>
      <c r="H96" s="108"/>
      <c r="I96" s="111"/>
    </row>
    <row r="97" spans="2:9" s="91" customFormat="1" ht="36.75" customHeight="1" x14ac:dyDescent="0.35">
      <c r="B97" s="92">
        <v>2024</v>
      </c>
      <c r="C97" s="92" t="s">
        <v>81</v>
      </c>
      <c r="D97" s="92">
        <v>4</v>
      </c>
      <c r="E97" s="92" t="s">
        <v>79</v>
      </c>
      <c r="F97" s="93" t="s">
        <v>93</v>
      </c>
      <c r="G97" s="93" t="s">
        <v>58</v>
      </c>
      <c r="H97" s="106" t="s">
        <v>103</v>
      </c>
      <c r="I97" s="109" t="s">
        <v>98</v>
      </c>
    </row>
    <row r="98" spans="2:9" s="91" customFormat="1" ht="36.75" customHeight="1" x14ac:dyDescent="0.35">
      <c r="B98" s="92">
        <v>2024</v>
      </c>
      <c r="C98" s="92" t="s">
        <v>81</v>
      </c>
      <c r="D98" s="92">
        <v>4</v>
      </c>
      <c r="E98" s="92" t="s">
        <v>79</v>
      </c>
      <c r="F98" s="93" t="s">
        <v>70</v>
      </c>
      <c r="G98" s="93" t="s">
        <v>62</v>
      </c>
      <c r="H98" s="107"/>
      <c r="I98" s="110"/>
    </row>
    <row r="99" spans="2:9" s="91" customFormat="1" ht="36.75" customHeight="1" x14ac:dyDescent="0.35">
      <c r="B99" s="92">
        <v>2024</v>
      </c>
      <c r="C99" s="92" t="s">
        <v>81</v>
      </c>
      <c r="D99" s="92">
        <v>4</v>
      </c>
      <c r="E99" s="92" t="s">
        <v>79</v>
      </c>
      <c r="F99" s="93" t="s">
        <v>99</v>
      </c>
      <c r="G99" s="93" t="s">
        <v>64</v>
      </c>
      <c r="H99" s="107"/>
      <c r="I99" s="110"/>
    </row>
    <row r="100" spans="2:9" s="91" customFormat="1" ht="36.75" customHeight="1" x14ac:dyDescent="0.35">
      <c r="B100" s="92">
        <v>2024</v>
      </c>
      <c r="C100" s="92" t="s">
        <v>81</v>
      </c>
      <c r="D100" s="92">
        <v>4</v>
      </c>
      <c r="E100" s="92" t="s">
        <v>79</v>
      </c>
      <c r="F100" s="93" t="s">
        <v>100</v>
      </c>
      <c r="G100" s="93" t="s">
        <v>64</v>
      </c>
      <c r="H100" s="107"/>
      <c r="I100" s="110"/>
    </row>
    <row r="101" spans="2:9" s="91" customFormat="1" ht="36.75" customHeight="1" x14ac:dyDescent="0.35">
      <c r="B101" s="92">
        <v>2024</v>
      </c>
      <c r="C101" s="92" t="s">
        <v>81</v>
      </c>
      <c r="D101" s="92">
        <v>4</v>
      </c>
      <c r="E101" s="92" t="s">
        <v>79</v>
      </c>
      <c r="F101" s="93" t="s">
        <v>101</v>
      </c>
      <c r="G101" s="93" t="s">
        <v>64</v>
      </c>
      <c r="H101" s="107"/>
      <c r="I101" s="110"/>
    </row>
    <row r="102" spans="2:9" s="91" customFormat="1" ht="36.75" customHeight="1" x14ac:dyDescent="0.35">
      <c r="B102" s="92">
        <v>2024</v>
      </c>
      <c r="C102" s="92" t="s">
        <v>81</v>
      </c>
      <c r="D102" s="92">
        <v>4</v>
      </c>
      <c r="E102" s="92" t="s">
        <v>79</v>
      </c>
      <c r="F102" s="93" t="s">
        <v>102</v>
      </c>
      <c r="G102" s="93" t="s">
        <v>64</v>
      </c>
      <c r="H102" s="107"/>
      <c r="I102" s="110"/>
    </row>
    <row r="103" spans="2:9" s="91" customFormat="1" ht="36.75" customHeight="1" x14ac:dyDescent="0.35">
      <c r="B103" s="92">
        <v>2024</v>
      </c>
      <c r="C103" s="92" t="s">
        <v>81</v>
      </c>
      <c r="D103" s="92">
        <v>4</v>
      </c>
      <c r="E103" s="92" t="s">
        <v>79</v>
      </c>
      <c r="F103" s="93" t="s">
        <v>83</v>
      </c>
      <c r="G103" s="93" t="s">
        <v>64</v>
      </c>
      <c r="H103" s="108"/>
      <c r="I103" s="111"/>
    </row>
    <row r="104" spans="2:9" s="91" customFormat="1" ht="36.75" customHeight="1" x14ac:dyDescent="0.35">
      <c r="B104" s="92">
        <v>2024</v>
      </c>
      <c r="C104" s="92" t="s">
        <v>81</v>
      </c>
      <c r="D104" s="92">
        <v>5</v>
      </c>
      <c r="E104" s="92" t="s">
        <v>79</v>
      </c>
      <c r="F104" s="93" t="s">
        <v>93</v>
      </c>
      <c r="G104" s="93" t="s">
        <v>58</v>
      </c>
      <c r="H104" s="106" t="s">
        <v>104</v>
      </c>
      <c r="I104" s="109" t="s">
        <v>98</v>
      </c>
    </row>
    <row r="105" spans="2:9" s="91" customFormat="1" ht="36.75" customHeight="1" x14ac:dyDescent="0.35">
      <c r="B105" s="92">
        <v>2024</v>
      </c>
      <c r="C105" s="92" t="s">
        <v>81</v>
      </c>
      <c r="D105" s="92">
        <v>5</v>
      </c>
      <c r="E105" s="92" t="s">
        <v>79</v>
      </c>
      <c r="F105" s="93" t="s">
        <v>70</v>
      </c>
      <c r="G105" s="93" t="s">
        <v>62</v>
      </c>
      <c r="H105" s="107"/>
      <c r="I105" s="110"/>
    </row>
    <row r="106" spans="2:9" s="91" customFormat="1" ht="36.75" customHeight="1" x14ac:dyDescent="0.35">
      <c r="B106" s="92">
        <v>2024</v>
      </c>
      <c r="C106" s="92" t="s">
        <v>81</v>
      </c>
      <c r="D106" s="92">
        <v>5</v>
      </c>
      <c r="E106" s="92" t="s">
        <v>79</v>
      </c>
      <c r="F106" s="93" t="s">
        <v>99</v>
      </c>
      <c r="G106" s="93" t="s">
        <v>64</v>
      </c>
      <c r="H106" s="107"/>
      <c r="I106" s="110"/>
    </row>
    <row r="107" spans="2:9" s="91" customFormat="1" ht="36.75" customHeight="1" x14ac:dyDescent="0.35">
      <c r="B107" s="92">
        <v>2024</v>
      </c>
      <c r="C107" s="92" t="s">
        <v>81</v>
      </c>
      <c r="D107" s="92">
        <v>5</v>
      </c>
      <c r="E107" s="92" t="s">
        <v>79</v>
      </c>
      <c r="F107" s="93" t="s">
        <v>100</v>
      </c>
      <c r="G107" s="93" t="s">
        <v>64</v>
      </c>
      <c r="H107" s="107"/>
      <c r="I107" s="110"/>
    </row>
    <row r="108" spans="2:9" s="91" customFormat="1" ht="36.75" customHeight="1" x14ac:dyDescent="0.35">
      <c r="B108" s="92">
        <v>2024</v>
      </c>
      <c r="C108" s="92" t="s">
        <v>81</v>
      </c>
      <c r="D108" s="92">
        <v>5</v>
      </c>
      <c r="E108" s="92" t="s">
        <v>79</v>
      </c>
      <c r="F108" s="93" t="s">
        <v>101</v>
      </c>
      <c r="G108" s="93" t="s">
        <v>64</v>
      </c>
      <c r="H108" s="107"/>
      <c r="I108" s="110"/>
    </row>
    <row r="109" spans="2:9" s="91" customFormat="1" ht="36.75" customHeight="1" x14ac:dyDescent="0.35">
      <c r="B109" s="92">
        <v>2024</v>
      </c>
      <c r="C109" s="92" t="s">
        <v>81</v>
      </c>
      <c r="D109" s="92">
        <v>5</v>
      </c>
      <c r="E109" s="92" t="s">
        <v>79</v>
      </c>
      <c r="F109" s="93" t="s">
        <v>102</v>
      </c>
      <c r="G109" s="93" t="s">
        <v>64</v>
      </c>
      <c r="H109" s="107"/>
      <c r="I109" s="110"/>
    </row>
    <row r="110" spans="2:9" s="91" customFormat="1" ht="36.75" customHeight="1" x14ac:dyDescent="0.35">
      <c r="B110" s="92">
        <v>2024</v>
      </c>
      <c r="C110" s="92" t="s">
        <v>81</v>
      </c>
      <c r="D110" s="92">
        <v>5</v>
      </c>
      <c r="E110" s="92" t="s">
        <v>79</v>
      </c>
      <c r="F110" s="93" t="s">
        <v>83</v>
      </c>
      <c r="G110" s="93" t="s">
        <v>64</v>
      </c>
      <c r="H110" s="108"/>
      <c r="I110" s="111"/>
    </row>
  </sheetData>
  <mergeCells count="28">
    <mergeCell ref="H38:H44"/>
    <mergeCell ref="I38:I44"/>
    <mergeCell ref="H45:H52"/>
    <mergeCell ref="I45:I52"/>
    <mergeCell ref="H18:H24"/>
    <mergeCell ref="I18:I24"/>
    <mergeCell ref="H25:H31"/>
    <mergeCell ref="I25:I31"/>
    <mergeCell ref="H32:H37"/>
    <mergeCell ref="I32:I37"/>
    <mergeCell ref="H53:H58"/>
    <mergeCell ref="I53:I58"/>
    <mergeCell ref="H60:H65"/>
    <mergeCell ref="I60:I65"/>
    <mergeCell ref="H66:H71"/>
    <mergeCell ref="I66:I71"/>
    <mergeCell ref="H72:H77"/>
    <mergeCell ref="I72:I77"/>
    <mergeCell ref="H78:H83"/>
    <mergeCell ref="I78:I83"/>
    <mergeCell ref="H84:H89"/>
    <mergeCell ref="I84:I89"/>
    <mergeCell ref="H90:H96"/>
    <mergeCell ref="I90:I96"/>
    <mergeCell ref="H97:H103"/>
    <mergeCell ref="I97:I103"/>
    <mergeCell ref="H104:H110"/>
    <mergeCell ref="I104:I110"/>
  </mergeCells>
  <conditionalFormatting sqref="F93:F95">
    <cfRule type="cellIs" dxfId="71" priority="7" operator="equal">
      <formula>"TBD"</formula>
    </cfRule>
  </conditionalFormatting>
  <conditionalFormatting sqref="F100:F102">
    <cfRule type="cellIs" dxfId="70" priority="4" operator="equal">
      <formula>"TBD"</formula>
    </cfRule>
  </conditionalFormatting>
  <conditionalFormatting sqref="F107:F109">
    <cfRule type="cellIs" dxfId="69" priority="1" operator="equal">
      <formula>"TBD"</formula>
    </cfRule>
  </conditionalFormatting>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&amp;LKroton Educacional&amp;R&amp;D</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289E-C047-4C87-A28E-D94FEC517E00}">
  <sheetPr codeName="Plan5">
    <tabColor theme="0"/>
    <pageSetUpPr fitToPage="1"/>
  </sheetPr>
  <dimension ref="B2:G103"/>
  <sheetViews>
    <sheetView showGridLines="0" topLeftCell="A37" zoomScale="85" zoomScaleNormal="85" workbookViewId="0">
      <selection activeCell="E72" sqref="E72"/>
    </sheetView>
  </sheetViews>
  <sheetFormatPr defaultRowHeight="14.5" x14ac:dyDescent="0.35"/>
  <cols>
    <col min="1" max="1" width="3.453125" customWidth="1"/>
    <col min="2" max="2" width="65.54296875" customWidth="1"/>
    <col min="3" max="4" width="26.54296875" customWidth="1"/>
    <col min="5" max="5" width="38.26953125" customWidth="1"/>
  </cols>
  <sheetData>
    <row r="2" spans="2:4" ht="15" thickBot="1" x14ac:dyDescent="0.4">
      <c r="B2" s="75" t="s">
        <v>105</v>
      </c>
    </row>
    <row r="3" spans="2:4" ht="14.25" customHeight="1" thickTop="1" thickBot="1" x14ac:dyDescent="0.4">
      <c r="B3" s="76" t="s">
        <v>106</v>
      </c>
      <c r="C3" s="76" t="s">
        <v>107</v>
      </c>
      <c r="D3" t="s">
        <v>108</v>
      </c>
    </row>
    <row r="4" spans="2:4" ht="14.25" customHeight="1" thickTop="1" x14ac:dyDescent="0.35">
      <c r="B4" s="77" t="s">
        <v>109</v>
      </c>
      <c r="C4" s="77" t="s">
        <v>110</v>
      </c>
      <c r="D4" t="e">
        <f>VLOOKUP(B4,'Corpo Docente'!C:D,39,0)</f>
        <v>#REF!</v>
      </c>
    </row>
    <row r="5" spans="2:4" ht="14.25" customHeight="1" x14ac:dyDescent="0.35">
      <c r="B5" s="77" t="s">
        <v>111</v>
      </c>
      <c r="C5" s="77" t="s">
        <v>110</v>
      </c>
      <c r="D5" t="e">
        <f>VLOOKUP(B5,'Corpo Docente'!C:D,39,0)</f>
        <v>#REF!</v>
      </c>
    </row>
    <row r="6" spans="2:4" ht="14.25" customHeight="1" x14ac:dyDescent="0.35">
      <c r="B6" s="77" t="s">
        <v>112</v>
      </c>
      <c r="C6" s="77" t="s">
        <v>113</v>
      </c>
      <c r="D6" t="e">
        <f>VLOOKUP(B6,'Corpo Docente'!C:D,39,0)</f>
        <v>#REF!</v>
      </c>
    </row>
    <row r="7" spans="2:4" ht="14.25" customHeight="1" x14ac:dyDescent="0.35">
      <c r="B7" s="77" t="s">
        <v>114</v>
      </c>
      <c r="C7" s="77" t="s">
        <v>110</v>
      </c>
      <c r="D7" t="e">
        <f>VLOOKUP(B7,'Corpo Docente'!C:D,39,0)</f>
        <v>#REF!</v>
      </c>
    </row>
    <row r="8" spans="2:4" ht="14.25" customHeight="1" x14ac:dyDescent="0.35">
      <c r="B8" s="77" t="s">
        <v>115</v>
      </c>
      <c r="C8" s="77" t="s">
        <v>110</v>
      </c>
      <c r="D8" t="e">
        <f>VLOOKUP(B8,'Corpo Docente'!C:D,39,0)</f>
        <v>#REF!</v>
      </c>
    </row>
    <row r="9" spans="2:4" ht="14.25" customHeight="1" x14ac:dyDescent="0.35">
      <c r="B9" s="77" t="s">
        <v>116</v>
      </c>
      <c r="C9" s="77" t="s">
        <v>110</v>
      </c>
      <c r="D9" t="e">
        <f>VLOOKUP(B9,'Corpo Docente'!C:D,39,0)</f>
        <v>#REF!</v>
      </c>
    </row>
    <row r="10" spans="2:4" ht="14.25" customHeight="1" x14ac:dyDescent="0.35">
      <c r="B10" s="77" t="s">
        <v>117</v>
      </c>
      <c r="C10" s="77" t="s">
        <v>118</v>
      </c>
      <c r="D10" t="s">
        <v>119</v>
      </c>
    </row>
    <row r="11" spans="2:4" ht="14.25" customHeight="1" x14ac:dyDescent="0.35">
      <c r="B11" s="77" t="s">
        <v>120</v>
      </c>
      <c r="C11" s="77" t="s">
        <v>110</v>
      </c>
      <c r="D11" t="e">
        <f>VLOOKUP(B11,'Corpo Docente'!C:D,39,0)</f>
        <v>#REF!</v>
      </c>
    </row>
    <row r="12" spans="2:4" ht="14.25" customHeight="1" x14ac:dyDescent="0.35">
      <c r="B12" s="77" t="s">
        <v>121</v>
      </c>
      <c r="C12" s="77" t="s">
        <v>122</v>
      </c>
      <c r="D12" t="e">
        <f>VLOOKUP(B12,'Corpo Docente'!C:D,39,0)</f>
        <v>#REF!</v>
      </c>
    </row>
    <row r="13" spans="2:4" ht="14.25" customHeight="1" x14ac:dyDescent="0.35">
      <c r="B13" s="77" t="s">
        <v>123</v>
      </c>
      <c r="C13" s="77" t="s">
        <v>118</v>
      </c>
      <c r="D13" t="s">
        <v>119</v>
      </c>
    </row>
    <row r="14" spans="2:4" ht="14.25" customHeight="1" x14ac:dyDescent="0.35">
      <c r="B14" s="77" t="s">
        <v>124</v>
      </c>
      <c r="C14" s="77" t="s">
        <v>125</v>
      </c>
      <c r="D14" t="s">
        <v>119</v>
      </c>
    </row>
    <row r="15" spans="2:4" ht="14.25" customHeight="1" x14ac:dyDescent="0.35">
      <c r="B15" s="77" t="s">
        <v>126</v>
      </c>
      <c r="C15" s="77" t="s">
        <v>110</v>
      </c>
      <c r="D15" t="e">
        <f>VLOOKUP(B15,'Corpo Docente'!C:D,39,0)</f>
        <v>#REF!</v>
      </c>
    </row>
    <row r="16" spans="2:4" ht="14.25" customHeight="1" x14ac:dyDescent="0.35">
      <c r="B16" s="77" t="s">
        <v>127</v>
      </c>
      <c r="C16" s="77" t="s">
        <v>110</v>
      </c>
      <c r="D16" t="e">
        <f>VLOOKUP(B16,'Corpo Docente'!C:D,39,0)</f>
        <v>#REF!</v>
      </c>
    </row>
    <row r="17" spans="2:4" ht="14.25" customHeight="1" x14ac:dyDescent="0.35">
      <c r="B17" s="77" t="s">
        <v>128</v>
      </c>
      <c r="C17" s="77" t="s">
        <v>110</v>
      </c>
      <c r="D17" t="e">
        <f>VLOOKUP(B17,'Corpo Docente'!C:D,39,0)</f>
        <v>#REF!</v>
      </c>
    </row>
    <row r="18" spans="2:4" ht="14.25" customHeight="1" x14ac:dyDescent="0.35">
      <c r="B18" s="77" t="s">
        <v>129</v>
      </c>
      <c r="C18" s="77" t="s">
        <v>110</v>
      </c>
      <c r="D18" t="e">
        <f>VLOOKUP(B18,'Corpo Docente'!C:D,39,0)</f>
        <v>#REF!</v>
      </c>
    </row>
    <row r="19" spans="2:4" ht="14.25" customHeight="1" x14ac:dyDescent="0.35">
      <c r="B19" s="77" t="s">
        <v>130</v>
      </c>
      <c r="C19" s="77" t="s">
        <v>125</v>
      </c>
      <c r="D19" t="s">
        <v>119</v>
      </c>
    </row>
    <row r="21" spans="2:4" ht="15" thickBot="1" x14ac:dyDescent="0.4">
      <c r="B21" s="81" t="s">
        <v>131</v>
      </c>
      <c r="C21" s="78"/>
    </row>
    <row r="22" spans="2:4" ht="19.5" customHeight="1" thickTop="1" thickBot="1" x14ac:dyDescent="0.4">
      <c r="B22" s="76" t="s">
        <v>107</v>
      </c>
      <c r="C22" s="76" t="s">
        <v>24</v>
      </c>
    </row>
    <row r="23" spans="2:4" ht="19.5" customHeight="1" thickTop="1" x14ac:dyDescent="0.35">
      <c r="B23" s="77" t="s">
        <v>110</v>
      </c>
      <c r="C23" s="77">
        <f>COUNTIF($C$4:$C$19,B23)</f>
        <v>10</v>
      </c>
    </row>
    <row r="24" spans="2:4" ht="19.5" customHeight="1" x14ac:dyDescent="0.35">
      <c r="B24" s="77" t="s">
        <v>122</v>
      </c>
      <c r="C24" s="77">
        <f t="shared" ref="C24:C27" si="0">COUNTIF($C$4:$C$19,B24)</f>
        <v>1</v>
      </c>
    </row>
    <row r="25" spans="2:4" ht="19.5" customHeight="1" x14ac:dyDescent="0.35">
      <c r="B25" s="77" t="s">
        <v>113</v>
      </c>
      <c r="C25" s="77">
        <f t="shared" si="0"/>
        <v>1</v>
      </c>
    </row>
    <row r="26" spans="2:4" ht="19.5" customHeight="1" x14ac:dyDescent="0.35">
      <c r="B26" s="77" t="s">
        <v>118</v>
      </c>
      <c r="C26" s="77">
        <f t="shared" si="0"/>
        <v>2</v>
      </c>
    </row>
    <row r="27" spans="2:4" ht="19.5" customHeight="1" x14ac:dyDescent="0.35">
      <c r="B27" s="77" t="s">
        <v>125</v>
      </c>
      <c r="C27" s="77">
        <f t="shared" si="0"/>
        <v>2</v>
      </c>
    </row>
    <row r="29" spans="2:4" ht="15" thickBot="1" x14ac:dyDescent="0.4">
      <c r="B29" s="81" t="s">
        <v>36</v>
      </c>
    </row>
    <row r="30" spans="2:4" ht="19.5" customHeight="1" thickTop="1" thickBot="1" x14ac:dyDescent="0.4">
      <c r="B30" s="85" t="s">
        <v>37</v>
      </c>
      <c r="C30" s="85" t="s">
        <v>38</v>
      </c>
    </row>
    <row r="31" spans="2:4" ht="19.5" customHeight="1" thickTop="1" x14ac:dyDescent="0.35">
      <c r="B31" s="82" t="s">
        <v>39</v>
      </c>
      <c r="C31" s="77" t="s">
        <v>40</v>
      </c>
    </row>
    <row r="32" spans="2:4" ht="19.5" customHeight="1" x14ac:dyDescent="0.35">
      <c r="B32" s="82" t="s">
        <v>41</v>
      </c>
      <c r="C32" s="77" t="s">
        <v>42</v>
      </c>
    </row>
    <row r="33" spans="2:6" ht="19.5" customHeight="1" x14ac:dyDescent="0.35">
      <c r="B33" s="82" t="s">
        <v>43</v>
      </c>
      <c r="C33" s="77" t="s">
        <v>42</v>
      </c>
    </row>
    <row r="34" spans="2:6" ht="19.5" customHeight="1" x14ac:dyDescent="0.35">
      <c r="B34" s="82" t="s">
        <v>44</v>
      </c>
      <c r="C34" s="77" t="s">
        <v>42</v>
      </c>
    </row>
    <row r="36" spans="2:6" x14ac:dyDescent="0.35">
      <c r="B36" s="86" t="s">
        <v>132</v>
      </c>
    </row>
    <row r="37" spans="2:6" ht="333.5" x14ac:dyDescent="0.35">
      <c r="B37" s="87" t="s">
        <v>133</v>
      </c>
      <c r="C37" s="1"/>
    </row>
    <row r="39" spans="2:6" ht="15" thickBot="1" x14ac:dyDescent="0.4"/>
    <row r="40" spans="2:6" ht="15.5" thickTop="1" thickBot="1" x14ac:dyDescent="0.4">
      <c r="B40" s="85" t="s">
        <v>134</v>
      </c>
      <c r="C40" s="85" t="s">
        <v>107</v>
      </c>
      <c r="D40" s="85" t="s">
        <v>135</v>
      </c>
      <c r="E40" s="85" t="s">
        <v>136</v>
      </c>
      <c r="F40" s="100"/>
    </row>
    <row r="41" spans="2:6" ht="15" thickTop="1" x14ac:dyDescent="0.35">
      <c r="B41" s="82" t="s">
        <v>137</v>
      </c>
      <c r="C41" s="77" t="s">
        <v>122</v>
      </c>
      <c r="D41" s="77">
        <v>1</v>
      </c>
      <c r="E41" s="77" t="s">
        <v>138</v>
      </c>
      <c r="F41" s="100"/>
    </row>
    <row r="42" spans="2:6" x14ac:dyDescent="0.35">
      <c r="B42" s="82" t="s">
        <v>139</v>
      </c>
      <c r="C42" s="77" t="s">
        <v>110</v>
      </c>
      <c r="D42" s="77">
        <v>1</v>
      </c>
      <c r="E42" s="77" t="s">
        <v>138</v>
      </c>
      <c r="F42" s="100"/>
    </row>
    <row r="43" spans="2:6" x14ac:dyDescent="0.35">
      <c r="B43" s="82" t="s">
        <v>140</v>
      </c>
      <c r="C43" s="77" t="s">
        <v>110</v>
      </c>
      <c r="D43" s="77">
        <v>1</v>
      </c>
      <c r="E43" s="77" t="s">
        <v>138</v>
      </c>
      <c r="F43" s="100"/>
    </row>
    <row r="44" spans="2:6" x14ac:dyDescent="0.35">
      <c r="B44" s="82" t="s">
        <v>141</v>
      </c>
      <c r="C44" s="77" t="s">
        <v>110</v>
      </c>
      <c r="D44" s="77">
        <v>1</v>
      </c>
      <c r="E44" s="77" t="s">
        <v>138</v>
      </c>
      <c r="F44" s="100"/>
    </row>
    <row r="45" spans="2:6" x14ac:dyDescent="0.35">
      <c r="B45" s="82" t="s">
        <v>142</v>
      </c>
      <c r="C45" s="77" t="s">
        <v>110</v>
      </c>
      <c r="D45" s="77">
        <v>1</v>
      </c>
      <c r="E45" s="77" t="s">
        <v>138</v>
      </c>
      <c r="F45" s="100"/>
    </row>
    <row r="46" spans="2:6" x14ac:dyDescent="0.35">
      <c r="B46" s="82" t="s">
        <v>143</v>
      </c>
      <c r="C46" s="77" t="s">
        <v>110</v>
      </c>
      <c r="D46" s="77">
        <v>1</v>
      </c>
      <c r="E46" s="77" t="s">
        <v>138</v>
      </c>
      <c r="F46" s="100"/>
    </row>
    <row r="47" spans="2:6" x14ac:dyDescent="0.35">
      <c r="B47" s="82" t="s">
        <v>144</v>
      </c>
      <c r="C47" s="77" t="s">
        <v>110</v>
      </c>
      <c r="D47" s="77">
        <v>1</v>
      </c>
      <c r="E47" s="77" t="s">
        <v>138</v>
      </c>
      <c r="F47" s="100"/>
    </row>
    <row r="48" spans="2:6" x14ac:dyDescent="0.35">
      <c r="B48" s="82" t="s">
        <v>145</v>
      </c>
      <c r="C48" s="77" t="s">
        <v>110</v>
      </c>
      <c r="D48" s="77">
        <v>1</v>
      </c>
      <c r="E48" s="77" t="s">
        <v>138</v>
      </c>
      <c r="F48" s="100" t="s">
        <v>146</v>
      </c>
    </row>
    <row r="49" spans="2:7" x14ac:dyDescent="0.35">
      <c r="B49" s="82" t="s">
        <v>147</v>
      </c>
      <c r="C49" s="77" t="s">
        <v>110</v>
      </c>
      <c r="D49" s="77">
        <v>1</v>
      </c>
      <c r="E49" s="77" t="s">
        <v>138</v>
      </c>
      <c r="F49" s="100"/>
    </row>
    <row r="50" spans="2:7" x14ac:dyDescent="0.35">
      <c r="B50" s="82" t="s">
        <v>148</v>
      </c>
      <c r="C50" s="77" t="s">
        <v>110</v>
      </c>
      <c r="D50" s="77">
        <v>1</v>
      </c>
      <c r="E50" s="77" t="s">
        <v>138</v>
      </c>
      <c r="F50" s="100"/>
    </row>
    <row r="51" spans="2:7" x14ac:dyDescent="0.35">
      <c r="B51" s="82" t="s">
        <v>149</v>
      </c>
      <c r="C51" s="77" t="s">
        <v>110</v>
      </c>
      <c r="D51" s="77">
        <v>1</v>
      </c>
      <c r="E51" s="77" t="s">
        <v>138</v>
      </c>
      <c r="F51" s="100"/>
    </row>
    <row r="52" spans="2:7" x14ac:dyDescent="0.35">
      <c r="B52" s="82" t="s">
        <v>112</v>
      </c>
      <c r="C52" s="77" t="s">
        <v>113</v>
      </c>
      <c r="D52" s="77">
        <v>1</v>
      </c>
      <c r="E52" s="77" t="s">
        <v>138</v>
      </c>
      <c r="F52" s="100"/>
    </row>
    <row r="53" spans="2:7" x14ac:dyDescent="0.35">
      <c r="B53" s="82" t="s">
        <v>150</v>
      </c>
      <c r="C53" s="77" t="s">
        <v>125</v>
      </c>
      <c r="D53" s="77">
        <v>1</v>
      </c>
      <c r="E53" s="77" t="s">
        <v>138</v>
      </c>
      <c r="F53" s="100"/>
    </row>
    <row r="54" spans="2:7" x14ac:dyDescent="0.35">
      <c r="B54" s="82" t="s">
        <v>130</v>
      </c>
      <c r="C54" s="77" t="s">
        <v>125</v>
      </c>
      <c r="D54" s="77">
        <v>1</v>
      </c>
      <c r="E54" s="77" t="s">
        <v>138</v>
      </c>
      <c r="F54" s="100"/>
    </row>
    <row r="55" spans="2:7" x14ac:dyDescent="0.35">
      <c r="B55" s="82" t="s">
        <v>123</v>
      </c>
      <c r="C55" s="77" t="s">
        <v>118</v>
      </c>
      <c r="D55" s="77">
        <v>1</v>
      </c>
      <c r="E55" s="77" t="s">
        <v>138</v>
      </c>
      <c r="F55" s="100"/>
    </row>
    <row r="56" spans="2:7" x14ac:dyDescent="0.35">
      <c r="B56" s="82" t="s">
        <v>117</v>
      </c>
      <c r="C56" s="77" t="s">
        <v>118</v>
      </c>
      <c r="D56" s="77">
        <v>1</v>
      </c>
      <c r="E56" s="77" t="s">
        <v>138</v>
      </c>
      <c r="F56" s="100"/>
    </row>
    <row r="57" spans="2:7" x14ac:dyDescent="0.35">
      <c r="B57" s="82" t="s">
        <v>112</v>
      </c>
      <c r="C57" s="77" t="s">
        <v>122</v>
      </c>
      <c r="D57" s="77">
        <v>2</v>
      </c>
      <c r="E57" s="77" t="s">
        <v>151</v>
      </c>
      <c r="F57" s="101"/>
      <c r="G57" t="s">
        <v>152</v>
      </c>
    </row>
    <row r="58" spans="2:7" x14ac:dyDescent="0.35">
      <c r="B58" s="82" t="s">
        <v>139</v>
      </c>
      <c r="C58" s="77" t="s">
        <v>110</v>
      </c>
      <c r="D58" s="77">
        <v>2</v>
      </c>
      <c r="E58" s="77" t="s">
        <v>151</v>
      </c>
      <c r="F58" s="101"/>
    </row>
    <row r="59" spans="2:7" x14ac:dyDescent="0.35">
      <c r="B59" s="82" t="s">
        <v>140</v>
      </c>
      <c r="C59" s="77" t="s">
        <v>110</v>
      </c>
      <c r="D59" s="77">
        <v>2</v>
      </c>
      <c r="E59" s="77" t="s">
        <v>151</v>
      </c>
      <c r="F59" s="101"/>
    </row>
    <row r="60" spans="2:7" x14ac:dyDescent="0.35">
      <c r="B60" s="82" t="s">
        <v>128</v>
      </c>
      <c r="C60" s="77" t="s">
        <v>110</v>
      </c>
      <c r="D60" s="77">
        <v>2</v>
      </c>
      <c r="E60" s="77" t="s">
        <v>151</v>
      </c>
      <c r="F60" s="101"/>
    </row>
    <row r="61" spans="2:7" x14ac:dyDescent="0.35">
      <c r="B61" s="82" t="s">
        <v>109</v>
      </c>
      <c r="C61" s="77" t="s">
        <v>110</v>
      </c>
      <c r="D61" s="77">
        <v>2</v>
      </c>
      <c r="E61" s="77" t="s">
        <v>151</v>
      </c>
      <c r="F61" s="101"/>
    </row>
    <row r="62" spans="2:7" x14ac:dyDescent="0.35">
      <c r="B62" s="82" t="s">
        <v>153</v>
      </c>
      <c r="C62" s="77" t="s">
        <v>110</v>
      </c>
      <c r="D62" s="77">
        <v>2</v>
      </c>
      <c r="E62" s="77" t="s">
        <v>151</v>
      </c>
      <c r="F62" s="101"/>
    </row>
    <row r="63" spans="2:7" x14ac:dyDescent="0.35">
      <c r="B63" s="82" t="s">
        <v>127</v>
      </c>
      <c r="C63" s="77" t="s">
        <v>110</v>
      </c>
      <c r="D63" s="77">
        <v>2</v>
      </c>
      <c r="E63" s="77" t="s">
        <v>151</v>
      </c>
      <c r="F63" s="101" t="s">
        <v>146</v>
      </c>
    </row>
    <row r="64" spans="2:7" x14ac:dyDescent="0.35">
      <c r="B64" s="82" t="s">
        <v>154</v>
      </c>
      <c r="C64" s="77" t="s">
        <v>110</v>
      </c>
      <c r="D64" s="77">
        <v>2</v>
      </c>
      <c r="E64" s="77" t="s">
        <v>151</v>
      </c>
      <c r="F64" s="101"/>
    </row>
    <row r="65" spans="2:6" x14ac:dyDescent="0.35">
      <c r="B65" s="82" t="s">
        <v>155</v>
      </c>
      <c r="C65" s="77" t="s">
        <v>110</v>
      </c>
      <c r="D65" s="77">
        <v>2</v>
      </c>
      <c r="E65" s="77" t="s">
        <v>151</v>
      </c>
      <c r="F65" s="101"/>
    </row>
    <row r="66" spans="2:6" x14ac:dyDescent="0.35">
      <c r="B66" s="82" t="s">
        <v>148</v>
      </c>
      <c r="C66" s="77" t="s">
        <v>110</v>
      </c>
      <c r="D66" s="77">
        <v>2</v>
      </c>
      <c r="E66" s="77" t="s">
        <v>151</v>
      </c>
      <c r="F66" s="101"/>
    </row>
    <row r="67" spans="2:6" x14ac:dyDescent="0.35">
      <c r="B67" s="82" t="s">
        <v>156</v>
      </c>
      <c r="C67" s="77" t="s">
        <v>110</v>
      </c>
      <c r="D67" s="77">
        <v>2</v>
      </c>
      <c r="E67" s="77" t="s">
        <v>151</v>
      </c>
      <c r="F67" s="101"/>
    </row>
    <row r="68" spans="2:6" x14ac:dyDescent="0.35">
      <c r="B68" s="82" t="s">
        <v>150</v>
      </c>
      <c r="C68" s="77" t="s">
        <v>125</v>
      </c>
      <c r="D68" s="77">
        <v>2</v>
      </c>
      <c r="E68" s="77" t="s">
        <v>151</v>
      </c>
      <c r="F68" s="101"/>
    </row>
    <row r="69" spans="2:6" x14ac:dyDescent="0.35">
      <c r="B69" s="82" t="s">
        <v>130</v>
      </c>
      <c r="C69" s="77" t="s">
        <v>125</v>
      </c>
      <c r="D69" s="77">
        <v>2</v>
      </c>
      <c r="E69" s="77" t="s">
        <v>151</v>
      </c>
      <c r="F69" s="101"/>
    </row>
    <row r="70" spans="2:6" x14ac:dyDescent="0.35">
      <c r="B70" s="82" t="s">
        <v>123</v>
      </c>
      <c r="C70" s="77" t="s">
        <v>118</v>
      </c>
      <c r="D70" s="77">
        <v>2</v>
      </c>
      <c r="E70" s="77" t="s">
        <v>151</v>
      </c>
      <c r="F70" s="101"/>
    </row>
    <row r="71" spans="2:6" x14ac:dyDescent="0.35">
      <c r="B71" s="82" t="s">
        <v>117</v>
      </c>
      <c r="C71" s="77" t="s">
        <v>118</v>
      </c>
      <c r="D71" s="77">
        <v>2</v>
      </c>
      <c r="E71" s="77" t="s">
        <v>151</v>
      </c>
      <c r="F71" s="101"/>
    </row>
    <row r="72" spans="2:6" x14ac:dyDescent="0.35">
      <c r="B72" s="82" t="s">
        <v>157</v>
      </c>
      <c r="C72" s="77" t="s">
        <v>122</v>
      </c>
      <c r="D72" s="77">
        <v>3</v>
      </c>
      <c r="E72" s="77" t="s">
        <v>158</v>
      </c>
      <c r="F72" s="102"/>
    </row>
    <row r="73" spans="2:6" x14ac:dyDescent="0.35">
      <c r="B73" s="82" t="s">
        <v>112</v>
      </c>
      <c r="C73" s="77" t="s">
        <v>113</v>
      </c>
      <c r="D73" s="77">
        <v>3</v>
      </c>
      <c r="E73" s="77" t="s">
        <v>158</v>
      </c>
      <c r="F73" s="102"/>
    </row>
    <row r="74" spans="2:6" x14ac:dyDescent="0.35">
      <c r="B74" s="82" t="s">
        <v>139</v>
      </c>
      <c r="C74" s="77" t="s">
        <v>110</v>
      </c>
      <c r="D74" s="77">
        <v>3</v>
      </c>
      <c r="E74" s="77" t="s">
        <v>158</v>
      </c>
      <c r="F74" s="102"/>
    </row>
    <row r="75" spans="2:6" x14ac:dyDescent="0.35">
      <c r="B75" s="82" t="s">
        <v>140</v>
      </c>
      <c r="C75" s="77" t="s">
        <v>110</v>
      </c>
      <c r="D75" s="77">
        <v>3</v>
      </c>
      <c r="E75" s="77" t="s">
        <v>158</v>
      </c>
      <c r="F75" s="102"/>
    </row>
    <row r="76" spans="2:6" x14ac:dyDescent="0.35">
      <c r="B76" s="82" t="s">
        <v>128</v>
      </c>
      <c r="C76" s="77" t="s">
        <v>110</v>
      </c>
      <c r="D76" s="77">
        <v>3</v>
      </c>
      <c r="E76" s="77" t="s">
        <v>158</v>
      </c>
      <c r="F76" s="102"/>
    </row>
    <row r="77" spans="2:6" x14ac:dyDescent="0.35">
      <c r="B77" s="82" t="s">
        <v>109</v>
      </c>
      <c r="C77" s="77" t="s">
        <v>110</v>
      </c>
      <c r="D77" s="77">
        <v>3</v>
      </c>
      <c r="E77" s="77" t="s">
        <v>158</v>
      </c>
      <c r="F77" s="102"/>
    </row>
    <row r="78" spans="2:6" x14ac:dyDescent="0.35">
      <c r="B78" s="82" t="s">
        <v>153</v>
      </c>
      <c r="C78" s="77" t="s">
        <v>110</v>
      </c>
      <c r="D78" s="77">
        <v>3</v>
      </c>
      <c r="E78" s="77" t="s">
        <v>158</v>
      </c>
      <c r="F78" s="102"/>
    </row>
    <row r="79" spans="2:6" x14ac:dyDescent="0.35">
      <c r="B79" s="82" t="s">
        <v>127</v>
      </c>
      <c r="C79" s="77" t="s">
        <v>110</v>
      </c>
      <c r="D79" s="77">
        <v>3</v>
      </c>
      <c r="E79" s="77" t="s">
        <v>158</v>
      </c>
      <c r="F79" s="102" t="s">
        <v>159</v>
      </c>
    </row>
    <row r="80" spans="2:6" x14ac:dyDescent="0.35">
      <c r="B80" s="82" t="s">
        <v>154</v>
      </c>
      <c r="C80" s="77" t="s">
        <v>110</v>
      </c>
      <c r="D80" s="77">
        <v>3</v>
      </c>
      <c r="E80" s="77" t="s">
        <v>158</v>
      </c>
      <c r="F80" s="102"/>
    </row>
    <row r="81" spans="2:6" x14ac:dyDescent="0.35">
      <c r="B81" s="82" t="s">
        <v>155</v>
      </c>
      <c r="C81" s="77" t="s">
        <v>110</v>
      </c>
      <c r="D81" s="77">
        <v>3</v>
      </c>
      <c r="E81" s="77" t="s">
        <v>158</v>
      </c>
      <c r="F81" s="102"/>
    </row>
    <row r="82" spans="2:6" x14ac:dyDescent="0.35">
      <c r="B82" s="82" t="s">
        <v>148</v>
      </c>
      <c r="C82" s="77" t="s">
        <v>110</v>
      </c>
      <c r="D82" s="77">
        <v>3</v>
      </c>
      <c r="E82" s="77" t="s">
        <v>158</v>
      </c>
      <c r="F82" s="102"/>
    </row>
    <row r="83" spans="2:6" x14ac:dyDescent="0.35">
      <c r="B83" s="82" t="s">
        <v>156</v>
      </c>
      <c r="C83" s="77" t="s">
        <v>110</v>
      </c>
      <c r="D83" s="77">
        <v>3</v>
      </c>
      <c r="E83" s="77" t="s">
        <v>158</v>
      </c>
      <c r="F83" s="102"/>
    </row>
    <row r="84" spans="2:6" x14ac:dyDescent="0.35">
      <c r="B84" s="82" t="s">
        <v>150</v>
      </c>
      <c r="C84" s="77" t="s">
        <v>125</v>
      </c>
      <c r="D84" s="77">
        <v>3</v>
      </c>
      <c r="E84" s="77" t="s">
        <v>158</v>
      </c>
      <c r="F84" s="102"/>
    </row>
    <row r="85" spans="2:6" x14ac:dyDescent="0.35">
      <c r="B85" s="82" t="s">
        <v>130</v>
      </c>
      <c r="C85" s="77" t="s">
        <v>125</v>
      </c>
      <c r="D85" s="77">
        <v>3</v>
      </c>
      <c r="E85" s="77" t="s">
        <v>158</v>
      </c>
      <c r="F85" s="102"/>
    </row>
    <row r="86" spans="2:6" x14ac:dyDescent="0.35">
      <c r="B86" s="82" t="s">
        <v>123</v>
      </c>
      <c r="C86" s="77" t="s">
        <v>118</v>
      </c>
      <c r="D86" s="77">
        <v>3</v>
      </c>
      <c r="E86" s="77" t="s">
        <v>158</v>
      </c>
      <c r="F86" s="102"/>
    </row>
    <row r="87" spans="2:6" x14ac:dyDescent="0.35">
      <c r="B87" s="82" t="s">
        <v>117</v>
      </c>
      <c r="C87" s="77" t="s">
        <v>118</v>
      </c>
      <c r="D87" s="77">
        <v>3</v>
      </c>
      <c r="E87" s="77" t="s">
        <v>158</v>
      </c>
      <c r="F87" s="102"/>
    </row>
    <row r="88" spans="2:6" x14ac:dyDescent="0.35">
      <c r="B88" s="82" t="s">
        <v>109</v>
      </c>
      <c r="C88" s="77" t="s">
        <v>110</v>
      </c>
      <c r="D88" s="77">
        <v>4</v>
      </c>
      <c r="E88" s="77" t="s">
        <v>151</v>
      </c>
      <c r="F88" s="103"/>
    </row>
    <row r="89" spans="2:6" x14ac:dyDescent="0.35">
      <c r="B89" s="82" t="s">
        <v>111</v>
      </c>
      <c r="C89" s="77" t="s">
        <v>110</v>
      </c>
      <c r="D89" s="77">
        <v>4</v>
      </c>
      <c r="E89" s="77" t="s">
        <v>151</v>
      </c>
      <c r="F89" s="103"/>
    </row>
    <row r="90" spans="2:6" x14ac:dyDescent="0.35">
      <c r="B90" s="82" t="s">
        <v>112</v>
      </c>
      <c r="C90" s="77" t="s">
        <v>113</v>
      </c>
      <c r="D90" s="77">
        <v>4</v>
      </c>
      <c r="E90" s="77" t="s">
        <v>151</v>
      </c>
      <c r="F90" s="103"/>
    </row>
    <row r="91" spans="2:6" x14ac:dyDescent="0.35">
      <c r="B91" s="82" t="s">
        <v>114</v>
      </c>
      <c r="C91" s="77" t="s">
        <v>110</v>
      </c>
      <c r="D91" s="77">
        <v>4</v>
      </c>
      <c r="E91" s="77" t="s">
        <v>151</v>
      </c>
      <c r="F91" s="103"/>
    </row>
    <row r="92" spans="2:6" x14ac:dyDescent="0.35">
      <c r="B92" s="82" t="s">
        <v>115</v>
      </c>
      <c r="C92" s="77" t="s">
        <v>110</v>
      </c>
      <c r="D92" s="77">
        <v>4</v>
      </c>
      <c r="E92" s="77" t="s">
        <v>151</v>
      </c>
      <c r="F92" s="103"/>
    </row>
    <row r="93" spans="2:6" x14ac:dyDescent="0.35">
      <c r="B93" s="82" t="s">
        <v>116</v>
      </c>
      <c r="C93" s="77" t="s">
        <v>110</v>
      </c>
      <c r="D93" s="77">
        <v>4</v>
      </c>
      <c r="E93" s="77" t="s">
        <v>151</v>
      </c>
      <c r="F93" s="103"/>
    </row>
    <row r="94" spans="2:6" x14ac:dyDescent="0.35">
      <c r="B94" s="82" t="s">
        <v>117</v>
      </c>
      <c r="C94" s="77" t="s">
        <v>118</v>
      </c>
      <c r="D94" s="77">
        <v>4</v>
      </c>
      <c r="E94" s="77" t="s">
        <v>151</v>
      </c>
      <c r="F94" s="103"/>
    </row>
    <row r="95" spans="2:6" x14ac:dyDescent="0.35">
      <c r="B95" s="82" t="s">
        <v>120</v>
      </c>
      <c r="C95" s="77" t="s">
        <v>110</v>
      </c>
      <c r="D95" s="77">
        <v>4</v>
      </c>
      <c r="E95" s="77" t="s">
        <v>151</v>
      </c>
      <c r="F95" s="103" t="s">
        <v>160</v>
      </c>
    </row>
    <row r="96" spans="2:6" x14ac:dyDescent="0.35">
      <c r="B96" s="82" t="s">
        <v>121</v>
      </c>
      <c r="C96" s="77" t="s">
        <v>122</v>
      </c>
      <c r="D96" s="77">
        <v>4</v>
      </c>
      <c r="E96" s="77" t="s">
        <v>151</v>
      </c>
      <c r="F96" s="103"/>
    </row>
    <row r="97" spans="2:6" x14ac:dyDescent="0.35">
      <c r="B97" s="82" t="s">
        <v>123</v>
      </c>
      <c r="C97" s="77" t="s">
        <v>118</v>
      </c>
      <c r="D97" s="77">
        <v>4</v>
      </c>
      <c r="E97" s="77" t="s">
        <v>151</v>
      </c>
      <c r="F97" s="103"/>
    </row>
    <row r="98" spans="2:6" x14ac:dyDescent="0.35">
      <c r="B98" s="82" t="s">
        <v>124</v>
      </c>
      <c r="C98" s="77" t="s">
        <v>125</v>
      </c>
      <c r="D98" s="77">
        <v>4</v>
      </c>
      <c r="E98" s="77" t="s">
        <v>151</v>
      </c>
      <c r="F98" s="103"/>
    </row>
    <row r="99" spans="2:6" x14ac:dyDescent="0.35">
      <c r="B99" s="82" t="s">
        <v>126</v>
      </c>
      <c r="C99" s="77" t="s">
        <v>110</v>
      </c>
      <c r="D99" s="77">
        <v>4</v>
      </c>
      <c r="E99" s="77" t="s">
        <v>151</v>
      </c>
      <c r="F99" s="103"/>
    </row>
    <row r="100" spans="2:6" x14ac:dyDescent="0.35">
      <c r="B100" s="82" t="s">
        <v>127</v>
      </c>
      <c r="C100" s="77" t="s">
        <v>110</v>
      </c>
      <c r="D100" s="77">
        <v>4</v>
      </c>
      <c r="E100" s="77" t="s">
        <v>151</v>
      </c>
      <c r="F100" s="103"/>
    </row>
    <row r="101" spans="2:6" x14ac:dyDescent="0.35">
      <c r="B101" s="82" t="s">
        <v>128</v>
      </c>
      <c r="C101" s="77" t="s">
        <v>110</v>
      </c>
      <c r="D101" s="77">
        <v>4</v>
      </c>
      <c r="E101" s="77" t="s">
        <v>151</v>
      </c>
      <c r="F101" s="103"/>
    </row>
    <row r="102" spans="2:6" x14ac:dyDescent="0.35">
      <c r="B102" s="82" t="s">
        <v>129</v>
      </c>
      <c r="C102" s="77" t="s">
        <v>110</v>
      </c>
      <c r="D102" s="77">
        <v>4</v>
      </c>
      <c r="E102" s="77" t="s">
        <v>151</v>
      </c>
      <c r="F102" s="103"/>
    </row>
    <row r="103" spans="2:6" x14ac:dyDescent="0.35">
      <c r="B103" s="82" t="s">
        <v>130</v>
      </c>
      <c r="C103" s="77" t="s">
        <v>125</v>
      </c>
      <c r="D103" s="77">
        <v>4</v>
      </c>
      <c r="E103" s="77" t="s">
        <v>151</v>
      </c>
      <c r="F103" s="103"/>
    </row>
  </sheetData>
  <autoFilter ref="B3:C19" xr:uid="{F0D7289E-C047-4C87-A28E-D94FEC517E00}">
    <sortState xmlns:xlrd2="http://schemas.microsoft.com/office/spreadsheetml/2017/richdata2" ref="B4:C19">
      <sortCondition ref="B3:B19"/>
    </sortState>
  </autoFilter>
  <conditionalFormatting sqref="B52">
    <cfRule type="cellIs" dxfId="68" priority="37" operator="equal">
      <formula>"TBD"</formula>
    </cfRule>
  </conditionalFormatting>
  <conditionalFormatting sqref="B67">
    <cfRule type="cellIs" dxfId="67" priority="24" operator="equal">
      <formula>"TBD"</formula>
    </cfRule>
  </conditionalFormatting>
  <conditionalFormatting sqref="B83">
    <cfRule type="cellIs" dxfId="66" priority="17" operator="equal">
      <formula>"TBD"</formula>
    </cfRule>
  </conditionalFormatting>
  <conditionalFormatting sqref="B99">
    <cfRule type="cellIs" dxfId="65" priority="3" operator="equal">
      <formula>"TBD"</formula>
    </cfRule>
  </conditionalFormatting>
  <conditionalFormatting sqref="B3:C19 B21">
    <cfRule type="cellIs" dxfId="64" priority="46" operator="equal">
      <formula>"TBD"</formula>
    </cfRule>
  </conditionalFormatting>
  <conditionalFormatting sqref="B22:C27 B29 B36">
    <cfRule type="cellIs" dxfId="63" priority="44" operator="equal">
      <formula>"TBD"</formula>
    </cfRule>
  </conditionalFormatting>
  <conditionalFormatting sqref="B53:C56">
    <cfRule type="cellIs" dxfId="62" priority="33" operator="equal">
      <formula>"TBD"</formula>
    </cfRule>
  </conditionalFormatting>
  <conditionalFormatting sqref="B68:C72">
    <cfRule type="cellIs" dxfId="61" priority="26" operator="equal">
      <formula>"TBD"</formula>
    </cfRule>
  </conditionalFormatting>
  <conditionalFormatting sqref="B84:C88">
    <cfRule type="cellIs" dxfId="60" priority="10" operator="equal">
      <formula>"TBD"</formula>
    </cfRule>
  </conditionalFormatting>
  <conditionalFormatting sqref="B100:C103">
    <cfRule type="cellIs" dxfId="59" priority="4" operator="equal">
      <formula>"TBD"</formula>
    </cfRule>
  </conditionalFormatting>
  <conditionalFormatting sqref="C31:C34 C58:C69 D72:E72 C74:C85 D74:E103 C90:C101">
    <cfRule type="cellIs" dxfId="58" priority="40" operator="equal">
      <formula>"OK"</formula>
    </cfRule>
    <cfRule type="cellIs" dxfId="57" priority="41" operator="equal">
      <formula>"TBD"</formula>
    </cfRule>
  </conditionalFormatting>
  <conditionalFormatting sqref="C41:E103">
    <cfRule type="cellIs" dxfId="56" priority="8" operator="equal">
      <formula>"OK"</formula>
    </cfRule>
    <cfRule type="cellIs" dxfId="55" priority="9" operator="equal">
      <formula>"TBD"</formula>
    </cfRule>
  </conditionalFormatting>
  <conditionalFormatting sqref="D58:D87">
    <cfRule type="cellIs" dxfId="54" priority="13" operator="equal">
      <formula>"OK"</formula>
    </cfRule>
    <cfRule type="cellIs" dxfId="53" priority="14" operator="equal">
      <formula>"TBD"</formula>
    </cfRule>
  </conditionalFormatting>
  <conditionalFormatting sqref="E57:E87">
    <cfRule type="cellIs" dxfId="52" priority="1" operator="equal">
      <formula>"OK"</formula>
    </cfRule>
    <cfRule type="cellIs" dxfId="51" priority="2" operator="equal">
      <formula>"TBD"</formula>
    </cfRule>
  </conditionalFormatting>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&amp;LKroton Educacional&amp;R&amp;D</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C809-116D-4C1A-9EB9-8835E7C4DA60}">
  <sheetPr codeName="Plan4">
    <tabColor theme="0"/>
    <pageSetUpPr fitToPage="1"/>
  </sheetPr>
  <dimension ref="B1:D29"/>
  <sheetViews>
    <sheetView showGridLines="0" zoomScale="85" zoomScaleNormal="85" workbookViewId="0">
      <selection activeCell="B24" sqref="B24"/>
    </sheetView>
  </sheetViews>
  <sheetFormatPr defaultRowHeight="14.5" x14ac:dyDescent="0.35"/>
  <cols>
    <col min="1" max="1" width="3.453125" customWidth="1"/>
    <col min="2" max="2" width="71.453125" customWidth="1"/>
    <col min="3" max="3" width="49.26953125" customWidth="1"/>
  </cols>
  <sheetData>
    <row r="1" spans="2:4" ht="14.25" customHeight="1" x14ac:dyDescent="0.35"/>
    <row r="2" spans="2:4" ht="21" customHeight="1" thickBot="1" x14ac:dyDescent="0.4">
      <c r="B2" s="75" t="s">
        <v>161</v>
      </c>
      <c r="C2" s="75"/>
    </row>
    <row r="3" spans="2:4" ht="21" customHeight="1" thickTop="1" thickBot="1" x14ac:dyDescent="0.4">
      <c r="B3" s="76" t="s">
        <v>106</v>
      </c>
      <c r="C3" s="76" t="s">
        <v>107</v>
      </c>
      <c r="D3" t="s">
        <v>108</v>
      </c>
    </row>
    <row r="4" spans="2:4" ht="21" customHeight="1" thickTop="1" x14ac:dyDescent="0.35">
      <c r="B4" s="77" t="s">
        <v>112</v>
      </c>
      <c r="C4" s="77" t="s">
        <v>162</v>
      </c>
      <c r="D4" s="12">
        <f>VLOOKUP(B4,'Corpo Docente'!C:KO,38,0)</f>
        <v>0</v>
      </c>
    </row>
    <row r="5" spans="2:4" ht="21" customHeight="1" x14ac:dyDescent="0.35">
      <c r="B5" s="77" t="s">
        <v>163</v>
      </c>
      <c r="C5" s="77" t="s">
        <v>164</v>
      </c>
      <c r="D5" s="12">
        <f>VLOOKUP(B5,'Corpo Docente'!C:KO,38,0)</f>
        <v>0</v>
      </c>
    </row>
    <row r="6" spans="2:4" ht="21" customHeight="1" x14ac:dyDescent="0.35">
      <c r="B6" s="77" t="s">
        <v>121</v>
      </c>
      <c r="C6" s="77" t="s">
        <v>165</v>
      </c>
      <c r="D6" s="12">
        <f>VLOOKUP(B6,'Corpo Docente'!C:KO,38,0)</f>
        <v>0</v>
      </c>
    </row>
    <row r="7" spans="2:4" ht="21" customHeight="1" x14ac:dyDescent="0.35">
      <c r="B7" s="77" t="s">
        <v>79</v>
      </c>
      <c r="C7" s="77" t="s">
        <v>166</v>
      </c>
      <c r="D7" s="12" t="e">
        <f>VLOOKUP(B7,'Corpo Docente'!C:KO,38,0)</f>
        <v>#N/A</v>
      </c>
    </row>
    <row r="8" spans="2:4" ht="21" customHeight="1" x14ac:dyDescent="0.35">
      <c r="B8" s="77" t="s">
        <v>167</v>
      </c>
      <c r="C8" s="77" t="s">
        <v>168</v>
      </c>
      <c r="D8" s="12">
        <f>VLOOKUP(B8,'Corpo Docente'!C:KO,38,0)</f>
        <v>0</v>
      </c>
    </row>
    <row r="9" spans="2:4" ht="21" customHeight="1" x14ac:dyDescent="0.35">
      <c r="B9" s="77" t="s">
        <v>169</v>
      </c>
      <c r="C9" s="77" t="s">
        <v>170</v>
      </c>
      <c r="D9" s="12">
        <f>VLOOKUP(B9,'Corpo Docente'!C:KO,38,0)</f>
        <v>0</v>
      </c>
    </row>
    <row r="10" spans="2:4" ht="21" customHeight="1" x14ac:dyDescent="0.35">
      <c r="B10" s="77" t="s">
        <v>79</v>
      </c>
      <c r="C10" s="77" t="s">
        <v>171</v>
      </c>
      <c r="D10" s="12" t="e">
        <f>VLOOKUP(B10,'Corpo Docente'!C:KO,38,0)</f>
        <v>#N/A</v>
      </c>
    </row>
    <row r="11" spans="2:4" ht="21" customHeight="1" x14ac:dyDescent="0.35">
      <c r="B11" s="77" t="s">
        <v>172</v>
      </c>
      <c r="C11" s="77" t="s">
        <v>173</v>
      </c>
      <c r="D11" s="12">
        <f>VLOOKUP(B11,'Corpo Docente'!C:KO,38,0)</f>
        <v>0</v>
      </c>
    </row>
    <row r="12" spans="2:4" ht="21" customHeight="1" x14ac:dyDescent="0.35">
      <c r="B12" s="77" t="s">
        <v>156</v>
      </c>
      <c r="C12" s="77" t="s">
        <v>174</v>
      </c>
      <c r="D12" s="12">
        <f>VLOOKUP(B12,'Corpo Docente'!C:KO,38,0)</f>
        <v>0</v>
      </c>
    </row>
    <row r="13" spans="2:4" ht="21" customHeight="1" x14ac:dyDescent="0.35">
      <c r="B13" s="77" t="s">
        <v>175</v>
      </c>
      <c r="C13" s="77" t="s">
        <v>176</v>
      </c>
      <c r="D13" s="12">
        <f>VLOOKUP(B13,'Corpo Docente'!C:KO,38,0)</f>
        <v>0</v>
      </c>
    </row>
    <row r="14" spans="2:4" ht="21" customHeight="1" x14ac:dyDescent="0.35">
      <c r="B14" s="77" t="s">
        <v>177</v>
      </c>
      <c r="C14" s="77" t="s">
        <v>178</v>
      </c>
      <c r="D14" s="12">
        <f>VLOOKUP(B14,'Corpo Docente'!C:KO,38,0)</f>
        <v>0</v>
      </c>
    </row>
    <row r="16" spans="2:4" ht="19.5" customHeight="1" thickBot="1" x14ac:dyDescent="0.4">
      <c r="B16" s="81" t="s">
        <v>36</v>
      </c>
    </row>
    <row r="17" spans="2:3" ht="19.5" customHeight="1" thickTop="1" thickBot="1" x14ac:dyDescent="0.4">
      <c r="B17" s="85" t="s">
        <v>37</v>
      </c>
      <c r="C17" s="85" t="s">
        <v>38</v>
      </c>
    </row>
    <row r="18" spans="2:3" ht="19.5" customHeight="1" thickTop="1" x14ac:dyDescent="0.35">
      <c r="B18" s="82" t="s">
        <v>39</v>
      </c>
      <c r="C18" s="77" t="s">
        <v>40</v>
      </c>
    </row>
    <row r="19" spans="2:3" ht="19.5" customHeight="1" x14ac:dyDescent="0.35">
      <c r="B19" s="82" t="s">
        <v>41</v>
      </c>
      <c r="C19" s="77" t="s">
        <v>42</v>
      </c>
    </row>
    <row r="20" spans="2:3" ht="19.5" customHeight="1" x14ac:dyDescent="0.35">
      <c r="B20" s="82" t="s">
        <v>43</v>
      </c>
      <c r="C20" s="77" t="s">
        <v>42</v>
      </c>
    </row>
    <row r="21" spans="2:3" ht="19.5" customHeight="1" x14ac:dyDescent="0.35">
      <c r="B21" s="82" t="s">
        <v>44</v>
      </c>
      <c r="C21" s="77" t="s">
        <v>42</v>
      </c>
    </row>
    <row r="23" spans="2:3" x14ac:dyDescent="0.35">
      <c r="B23" s="86" t="s">
        <v>179</v>
      </c>
    </row>
    <row r="24" spans="2:3" ht="240.75" customHeight="1" x14ac:dyDescent="0.35">
      <c r="B24" s="90" t="s">
        <v>180</v>
      </c>
    </row>
    <row r="25" spans="2:3" x14ac:dyDescent="0.35">
      <c r="B25" s="88"/>
    </row>
    <row r="26" spans="2:3" x14ac:dyDescent="0.35">
      <c r="B26" s="88"/>
    </row>
    <row r="27" spans="2:3" x14ac:dyDescent="0.35">
      <c r="B27" s="89"/>
    </row>
    <row r="28" spans="2:3" x14ac:dyDescent="0.35">
      <c r="B28" s="89"/>
    </row>
    <row r="29" spans="2:3" x14ac:dyDescent="0.35">
      <c r="B29" s="89"/>
    </row>
  </sheetData>
  <autoFilter ref="B3:C14" xr:uid="{ADD2C809-116D-4C1A-9EB9-8835E7C4DA60}">
    <sortState xmlns:xlrd2="http://schemas.microsoft.com/office/spreadsheetml/2017/richdata2" ref="B4:C14">
      <sortCondition ref="C3:C12"/>
    </sortState>
  </autoFilter>
  <conditionalFormatting sqref="B16">
    <cfRule type="cellIs" dxfId="50" priority="3" operator="equal">
      <formula>"TBD"</formula>
    </cfRule>
  </conditionalFormatting>
  <conditionalFormatting sqref="B3:C14 B23">
    <cfRule type="cellIs" dxfId="49" priority="5" operator="equal">
      <formula>"TBD"</formula>
    </cfRule>
  </conditionalFormatting>
  <conditionalFormatting sqref="C18:C21">
    <cfRule type="cellIs" dxfId="48" priority="1" operator="equal">
      <formula>"OK"</formula>
    </cfRule>
    <cfRule type="cellIs" dxfId="47" priority="2" operator="equal">
      <formula>"TBD"</formula>
    </cfRule>
  </conditionalFormatting>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&amp;LKroton Educacional&amp;R&amp;D</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pageSetUpPr fitToPage="1"/>
  </sheetPr>
  <dimension ref="B2:P35"/>
  <sheetViews>
    <sheetView showGridLines="0" zoomScale="85" zoomScaleNormal="85" workbookViewId="0">
      <selection activeCell="F13" sqref="F13"/>
    </sheetView>
  </sheetViews>
  <sheetFormatPr defaultColWidth="8.81640625" defaultRowHeight="14.5" x14ac:dyDescent="0.35"/>
  <cols>
    <col min="1" max="1" width="3.453125" customWidth="1"/>
    <col min="2" max="3" width="19.54296875" customWidth="1"/>
    <col min="4" max="4" width="10.1796875" customWidth="1"/>
    <col min="6" max="9" width="17.453125" customWidth="1"/>
    <col min="10" max="10" width="12.54296875" bestFit="1" customWidth="1"/>
    <col min="12" max="15" width="17.453125" customWidth="1"/>
    <col min="16" max="16" width="12.54296875" bestFit="1" customWidth="1"/>
  </cols>
  <sheetData>
    <row r="2" spans="2:16" ht="25.4" customHeight="1" thickBot="1" x14ac:dyDescent="0.4">
      <c r="B2" s="18" t="s">
        <v>181</v>
      </c>
      <c r="F2" s="18" t="s">
        <v>182</v>
      </c>
      <c r="G2" s="17"/>
      <c r="H2" s="17"/>
      <c r="I2" s="17"/>
      <c r="L2" s="18" t="s">
        <v>183</v>
      </c>
      <c r="M2" s="17"/>
      <c r="N2" s="17"/>
      <c r="O2" s="17"/>
    </row>
    <row r="3" spans="2:16" ht="25.4" customHeight="1" thickTop="1" thickBot="1" x14ac:dyDescent="0.4">
      <c r="B3" s="22" t="s">
        <v>11</v>
      </c>
      <c r="C3" s="23" t="s">
        <v>12</v>
      </c>
      <c r="F3" s="25" t="s">
        <v>13</v>
      </c>
      <c r="G3" s="25" t="s">
        <v>14</v>
      </c>
      <c r="H3" s="25" t="s">
        <v>15</v>
      </c>
      <c r="I3" s="25" t="s">
        <v>16</v>
      </c>
      <c r="L3" s="25" t="s">
        <v>17</v>
      </c>
      <c r="M3" s="25" t="s">
        <v>18</v>
      </c>
      <c r="N3" s="25" t="s">
        <v>19</v>
      </c>
      <c r="O3" s="25" t="s">
        <v>16</v>
      </c>
    </row>
    <row r="4" spans="2:16" ht="25.4" customHeight="1" thickBot="1" x14ac:dyDescent="0.4">
      <c r="B4" s="20" t="s">
        <v>184</v>
      </c>
      <c r="C4" s="24" t="str">
        <f>IF(AND(F7="AT",G7="AT",G9="AT",H9="AT"),"AT","NA")</f>
        <v>AT</v>
      </c>
      <c r="D4" s="1"/>
      <c r="E4" s="14" t="s">
        <v>24</v>
      </c>
      <c r="F4" s="15">
        <f>COUNTIFS('Corpo Docente'!$D:$D,'Indicadores Docentes'!F3)</f>
        <v>15</v>
      </c>
      <c r="G4" s="15">
        <f>COUNTIFS('Corpo Docente'!$D:$D,'Indicadores Docentes'!G3)</f>
        <v>11</v>
      </c>
      <c r="H4" s="15">
        <f>COUNTIFS('Corpo Docente'!$D:$D,'Indicadores Docentes'!H3)</f>
        <v>13</v>
      </c>
      <c r="I4" s="15">
        <f>SUM(F4:H4)</f>
        <v>39</v>
      </c>
      <c r="J4" t="e">
        <f>I4=O4</f>
        <v>#REF!</v>
      </c>
      <c r="K4" s="14" t="s">
        <v>24</v>
      </c>
      <c r="L4" s="15" t="e">
        <f>COUNTIFS('Corpo Docente'!#REF!,'Indicadores Docentes'!L3)</f>
        <v>#REF!</v>
      </c>
      <c r="M4" s="15" t="e">
        <f>COUNTIFS('Corpo Docente'!#REF!,'Indicadores Docentes'!M3)</f>
        <v>#REF!</v>
      </c>
      <c r="N4" s="15" t="e">
        <f>COUNTIFS('Corpo Docente'!#REF!,'Indicadores Docentes'!N3)</f>
        <v>#REF!</v>
      </c>
      <c r="O4" s="15" t="e">
        <f>SUM(L4:N4)</f>
        <v>#REF!</v>
      </c>
      <c r="P4" t="e">
        <f>O4=I4</f>
        <v>#REF!</v>
      </c>
    </row>
    <row r="5" spans="2:16" ht="25.4" customHeight="1" thickBot="1" x14ac:dyDescent="0.4">
      <c r="B5" s="20" t="s">
        <v>31</v>
      </c>
      <c r="C5" s="24" t="e">
        <f>IF(AND(L7="AT",M7="AT",M9="AT",N9="AT"),"AT","NA")</f>
        <v>#REF!</v>
      </c>
      <c r="D5" s="1"/>
      <c r="E5" s="14" t="s">
        <v>26</v>
      </c>
      <c r="F5" s="16">
        <f>F4/$I$4</f>
        <v>0.38461538461538464</v>
      </c>
      <c r="G5" s="16">
        <f>G4/$I$4</f>
        <v>0.28205128205128205</v>
      </c>
      <c r="H5" s="16">
        <f>H4/$I$4</f>
        <v>0.33333333333333331</v>
      </c>
      <c r="I5" s="16">
        <f>I4/$I$4</f>
        <v>1</v>
      </c>
      <c r="K5" s="14" t="s">
        <v>26</v>
      </c>
      <c r="L5" s="16" t="e">
        <f>L4/$O$4</f>
        <v>#REF!</v>
      </c>
      <c r="M5" s="16" t="e">
        <f>M4/$O$4</f>
        <v>#REF!</v>
      </c>
      <c r="N5" s="16" t="e">
        <f>N4/$O$4</f>
        <v>#REF!</v>
      </c>
      <c r="O5" s="16" t="e">
        <f>O4/$O$4</f>
        <v>#REF!</v>
      </c>
    </row>
    <row r="6" spans="2:16" ht="25.4" customHeight="1" thickBot="1" x14ac:dyDescent="0.4">
      <c r="B6" s="20" t="s">
        <v>185</v>
      </c>
      <c r="C6" s="21" t="s">
        <v>79</v>
      </c>
      <c r="D6" s="19"/>
      <c r="E6" s="14" t="s">
        <v>28</v>
      </c>
      <c r="F6" s="40">
        <v>0.4</v>
      </c>
      <c r="G6" s="41">
        <v>0.6</v>
      </c>
      <c r="H6" s="42"/>
      <c r="I6" s="43">
        <f>SUM(F6:H6)</f>
        <v>1</v>
      </c>
      <c r="K6" s="14" t="s">
        <v>28</v>
      </c>
      <c r="L6" s="40">
        <v>0.4</v>
      </c>
      <c r="M6" s="41">
        <v>0.6</v>
      </c>
      <c r="N6" s="42"/>
      <c r="O6" s="43">
        <f>SUM(L6:N6)</f>
        <v>1</v>
      </c>
    </row>
    <row r="7" spans="2:16" ht="25.4" customHeight="1" thickBot="1" x14ac:dyDescent="0.4">
      <c r="B7" s="20" t="s">
        <v>186</v>
      </c>
      <c r="C7" s="21" t="s">
        <v>79</v>
      </c>
      <c r="D7" s="19"/>
      <c r="E7" s="14" t="s">
        <v>30</v>
      </c>
      <c r="F7" s="39" t="str">
        <f>IF(F5&gt;F6,"NA","AT")</f>
        <v>AT</v>
      </c>
      <c r="G7" s="112" t="str">
        <f>IF(SUM(G5:H5)&gt;=G6,"AT","NA")</f>
        <v>AT</v>
      </c>
      <c r="H7" s="112"/>
      <c r="I7" s="37"/>
      <c r="K7" s="14" t="s">
        <v>30</v>
      </c>
      <c r="L7" s="24" t="e">
        <f>IF(L5&gt;L6,"NA","AT")</f>
        <v>#REF!</v>
      </c>
      <c r="M7" s="113" t="e">
        <f>IF(SUM(M5:N5)&gt;=M6,"AT","NA")</f>
        <v>#REF!</v>
      </c>
      <c r="N7" s="113"/>
      <c r="O7" s="36"/>
    </row>
    <row r="8" spans="2:16" ht="25.4" customHeight="1" thickBot="1" x14ac:dyDescent="0.4">
      <c r="B8" s="20" t="s">
        <v>187</v>
      </c>
      <c r="C8" s="21" t="s">
        <v>79</v>
      </c>
      <c r="D8" s="19"/>
      <c r="E8" s="14" t="s">
        <v>188</v>
      </c>
      <c r="F8" s="36"/>
      <c r="G8" s="40">
        <v>0.5</v>
      </c>
      <c r="H8" s="41">
        <v>0.5</v>
      </c>
      <c r="I8" s="37"/>
      <c r="K8" s="14" t="s">
        <v>188</v>
      </c>
      <c r="L8" s="36"/>
      <c r="M8" s="40">
        <v>0.5</v>
      </c>
      <c r="N8" s="41">
        <v>0.5</v>
      </c>
      <c r="O8" s="37"/>
    </row>
    <row r="9" spans="2:16" ht="25.4" customHeight="1" thickBot="1" x14ac:dyDescent="0.4">
      <c r="B9" s="20" t="s">
        <v>32</v>
      </c>
      <c r="C9" s="21" t="s">
        <v>79</v>
      </c>
      <c r="E9" s="14" t="s">
        <v>189</v>
      </c>
      <c r="F9" s="38"/>
      <c r="G9" s="24" t="str">
        <f>IF(G5&gt;H5,"NA","AT")</f>
        <v>AT</v>
      </c>
      <c r="H9" s="24" t="str">
        <f>IF(G9="NA","NA","AT")</f>
        <v>AT</v>
      </c>
      <c r="I9" s="38"/>
      <c r="K9" s="14" t="s">
        <v>189</v>
      </c>
      <c r="L9" s="37"/>
      <c r="M9" s="24" t="e">
        <f>IF(M5&gt;N5,"NA","AT")</f>
        <v>#REF!</v>
      </c>
      <c r="N9" s="24" t="e">
        <f>IF(M9="NA","NA","AT")</f>
        <v>#REF!</v>
      </c>
      <c r="O9" s="38"/>
    </row>
    <row r="12" spans="2:16" ht="19.5" customHeight="1" x14ac:dyDescent="0.35">
      <c r="B12" s="56" t="s">
        <v>0</v>
      </c>
    </row>
    <row r="13" spans="2:16" ht="19.5" customHeight="1" x14ac:dyDescent="0.35">
      <c r="B13" s="56" t="s">
        <v>190</v>
      </c>
    </row>
    <row r="14" spans="2:16" ht="19.5" customHeight="1" x14ac:dyDescent="0.35">
      <c r="B14" s="56" t="s">
        <v>191</v>
      </c>
    </row>
    <row r="15" spans="2:16" ht="19.5" customHeight="1" x14ac:dyDescent="0.35"/>
    <row r="16" spans="2:16" ht="19.5" customHeight="1" x14ac:dyDescent="0.35"/>
    <row r="17" spans="5:9" ht="19.5" customHeight="1" x14ac:dyDescent="0.35"/>
    <row r="27" spans="5:9" ht="15" thickBot="1" x14ac:dyDescent="0.4">
      <c r="F27" s="33" t="s">
        <v>192</v>
      </c>
      <c r="G27" s="33"/>
      <c r="H27" s="33"/>
      <c r="I27" s="33"/>
    </row>
    <row r="28" spans="5:9" ht="15.5" thickTop="1" thickBot="1" x14ac:dyDescent="0.4">
      <c r="F28" s="25" t="s">
        <v>193</v>
      </c>
      <c r="G28" s="25" t="s">
        <v>194</v>
      </c>
      <c r="H28" s="25" t="s">
        <v>195</v>
      </c>
      <c r="I28" s="25" t="s">
        <v>16</v>
      </c>
    </row>
    <row r="29" spans="5:9" ht="15" thickTop="1" x14ac:dyDescent="0.35">
      <c r="E29" s="14" t="s">
        <v>24</v>
      </c>
    </row>
    <row r="30" spans="5:9" x14ac:dyDescent="0.35">
      <c r="E30" s="14" t="s">
        <v>26</v>
      </c>
    </row>
    <row r="32" spans="5:9" ht="15" thickBot="1" x14ac:dyDescent="0.4">
      <c r="F32" s="33" t="s">
        <v>196</v>
      </c>
      <c r="G32" s="33"/>
      <c r="H32" s="33"/>
      <c r="I32" s="33"/>
    </row>
    <row r="33" spans="5:9" ht="15.5" thickTop="1" thickBot="1" x14ac:dyDescent="0.4">
      <c r="F33" s="25" t="s">
        <v>193</v>
      </c>
      <c r="G33" s="25" t="s">
        <v>194</v>
      </c>
      <c r="H33" s="25" t="s">
        <v>195</v>
      </c>
      <c r="I33" s="25" t="s">
        <v>16</v>
      </c>
    </row>
    <row r="34" spans="5:9" ht="15" thickTop="1" x14ac:dyDescent="0.35">
      <c r="E34" s="14" t="s">
        <v>24</v>
      </c>
    </row>
    <row r="35" spans="5:9" x14ac:dyDescent="0.35">
      <c r="E35" s="14" t="s">
        <v>26</v>
      </c>
    </row>
  </sheetData>
  <mergeCells count="2">
    <mergeCell ref="G7:H7"/>
    <mergeCell ref="M7:N7"/>
  </mergeCells>
  <conditionalFormatting sqref="C4:D8 C9">
    <cfRule type="cellIs" dxfId="46" priority="11" operator="equal">
      <formula>"AT"</formula>
    </cfRule>
    <cfRule type="cellIs" dxfId="45" priority="12" operator="equal">
      <formula>"NA"</formula>
    </cfRule>
  </conditionalFormatting>
  <conditionalFormatting sqref="C6:D8 C9">
    <cfRule type="cellIs" dxfId="44" priority="13" operator="equal">
      <formula>"TBD"</formula>
    </cfRule>
  </conditionalFormatting>
  <conditionalFormatting sqref="F16:F17">
    <cfRule type="cellIs" dxfId="43" priority="22" operator="equal">
      <formula>"AT"</formula>
    </cfRule>
    <cfRule type="cellIs" dxfId="42" priority="23" operator="equal">
      <formula>"NA"</formula>
    </cfRule>
  </conditionalFormatting>
  <conditionalFormatting sqref="F8:H8">
    <cfRule type="cellIs" dxfId="41" priority="1" operator="equal">
      <formula>"NA"</formula>
    </cfRule>
  </conditionalFormatting>
  <conditionalFormatting sqref="F6:I6 F7:G7 I7:I8 F9:I9">
    <cfRule type="cellIs" dxfId="40" priority="37" operator="equal">
      <formula>"NA"</formula>
    </cfRule>
  </conditionalFormatting>
  <conditionalFormatting sqref="F7:I7 F8 I8 F9:I9">
    <cfRule type="cellIs" dxfId="39" priority="33" operator="equal">
      <formula>"AT"</formula>
    </cfRule>
  </conditionalFormatting>
  <conditionalFormatting sqref="G17 I17">
    <cfRule type="cellIs" dxfId="38" priority="18" operator="equal">
      <formula>"AT"</formula>
    </cfRule>
    <cfRule type="cellIs" dxfId="37" priority="19" operator="equal">
      <formula>"NA"</formula>
    </cfRule>
  </conditionalFormatting>
  <conditionalFormatting sqref="G16:I16">
    <cfRule type="cellIs" dxfId="36" priority="26" operator="equal">
      <formula>"NA"</formula>
    </cfRule>
  </conditionalFormatting>
  <conditionalFormatting sqref="L8:L9">
    <cfRule type="cellIs" dxfId="35" priority="5" operator="equal">
      <formula>"AT"</formula>
    </cfRule>
  </conditionalFormatting>
  <conditionalFormatting sqref="L7:M7">
    <cfRule type="cellIs" dxfId="34" priority="32" operator="equal">
      <formula>"NA"</formula>
    </cfRule>
  </conditionalFormatting>
  <conditionalFormatting sqref="L7:N7 M9:N9">
    <cfRule type="cellIs" dxfId="33" priority="31" operator="equal">
      <formula>"AT"</formula>
    </cfRule>
  </conditionalFormatting>
  <conditionalFormatting sqref="L8:N9">
    <cfRule type="cellIs" dxfId="32" priority="2" operator="equal">
      <formula>"NA"</formula>
    </cfRule>
  </conditionalFormatting>
  <conditionalFormatting sqref="L6:O6">
    <cfRule type="cellIs" dxfId="31" priority="4" operator="equal">
      <formula>"NA"</formula>
    </cfRule>
  </conditionalFormatting>
  <conditionalFormatting sqref="L16:O17">
    <cfRule type="cellIs" dxfId="30" priority="14" operator="equal">
      <formula>"AT"</formula>
    </cfRule>
    <cfRule type="cellIs" dxfId="29" priority="15" operator="equal">
      <formula>"NA"</formula>
    </cfRule>
  </conditionalFormatting>
  <conditionalFormatting sqref="O7:O9">
    <cfRule type="cellIs" dxfId="28" priority="7" operator="equal">
      <formula>"AT"</formula>
    </cfRule>
    <cfRule type="cellIs" dxfId="27" priority="8" operator="equal">
      <formula>"NA"</formula>
    </cfRule>
  </conditionalFormatting>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&amp;LKroton Educacional&amp;R&amp;D</oddHeader>
    <oddFooter>&amp;L_x000D_&amp;1#&amp;"Calibri"&amp;10&amp;K000000 Público&amp;C&amp;F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D41"/>
  <sheetViews>
    <sheetView tabSelected="1" zoomScale="55" zoomScaleNormal="55" workbookViewId="0">
      <pane xSplit="3" ySplit="2" topLeftCell="D3" activePane="bottomRight" state="frozen"/>
      <selection pane="topRight" activeCell="D1" sqref="D1"/>
      <selection pane="bottomLeft" activeCell="A3" sqref="A3"/>
      <selection pane="bottomRight" activeCell="E8" sqref="E8"/>
    </sheetView>
  </sheetViews>
  <sheetFormatPr defaultColWidth="25.453125" defaultRowHeight="14.5" x14ac:dyDescent="0.35"/>
  <cols>
    <col min="1" max="1" width="3.453125" customWidth="1"/>
    <col min="2" max="2" width="20.54296875" customWidth="1"/>
    <col min="3" max="3" width="60.1796875" customWidth="1"/>
    <col min="4" max="4" width="27.26953125" customWidth="1"/>
  </cols>
  <sheetData>
    <row r="1" spans="1:4" ht="16" thickBot="1" x14ac:dyDescent="0.4">
      <c r="A1" s="1"/>
      <c r="B1" s="57"/>
      <c r="C1" s="8"/>
      <c r="D1" s="70"/>
    </row>
    <row r="2" spans="1:4" ht="79.5" customHeight="1" thickTop="1" thickBot="1" x14ac:dyDescent="0.4">
      <c r="A2" s="1"/>
      <c r="B2" s="2" t="s">
        <v>197</v>
      </c>
      <c r="C2" s="3" t="s">
        <v>106</v>
      </c>
      <c r="D2" s="3" t="s">
        <v>201</v>
      </c>
    </row>
    <row r="3" spans="1:4" ht="45.75" customHeight="1" thickTop="1" x14ac:dyDescent="0.35">
      <c r="A3" s="1"/>
      <c r="B3" s="47">
        <f t="shared" ref="B3:B41" si="0">ROW()-2</f>
        <v>1</v>
      </c>
      <c r="C3" s="48" t="s">
        <v>239</v>
      </c>
      <c r="D3" s="72" t="s">
        <v>240</v>
      </c>
    </row>
    <row r="4" spans="1:4" ht="45.75" customHeight="1" x14ac:dyDescent="0.35">
      <c r="A4" s="1"/>
      <c r="B4" s="47">
        <f t="shared" si="0"/>
        <v>2</v>
      </c>
      <c r="C4" s="48" t="s">
        <v>109</v>
      </c>
      <c r="D4" s="72" t="s">
        <v>246</v>
      </c>
    </row>
    <row r="5" spans="1:4" ht="45.75" customHeight="1" x14ac:dyDescent="0.35">
      <c r="A5" s="1"/>
      <c r="B5" s="47">
        <f t="shared" si="0"/>
        <v>3</v>
      </c>
      <c r="C5" s="48" t="s">
        <v>247</v>
      </c>
      <c r="D5" s="72" t="s">
        <v>240</v>
      </c>
    </row>
    <row r="6" spans="1:4" ht="45.75" customHeight="1" x14ac:dyDescent="0.35">
      <c r="A6" s="1"/>
      <c r="B6" s="47">
        <f t="shared" si="0"/>
        <v>4</v>
      </c>
      <c r="C6" s="48" t="s">
        <v>248</v>
      </c>
      <c r="D6" s="72" t="s">
        <v>240</v>
      </c>
    </row>
    <row r="7" spans="1:4" ht="45.75" customHeight="1" x14ac:dyDescent="0.35">
      <c r="A7" s="1"/>
      <c r="B7" s="47">
        <f t="shared" si="0"/>
        <v>5</v>
      </c>
      <c r="C7" s="48" t="s">
        <v>249</v>
      </c>
      <c r="D7" s="72" t="s">
        <v>246</v>
      </c>
    </row>
    <row r="8" spans="1:4" ht="45.75" customHeight="1" x14ac:dyDescent="0.35">
      <c r="A8" s="1"/>
      <c r="B8" s="47">
        <f t="shared" si="0"/>
        <v>6</v>
      </c>
      <c r="C8" s="48" t="s">
        <v>111</v>
      </c>
      <c r="D8" s="72" t="s">
        <v>251</v>
      </c>
    </row>
    <row r="9" spans="1:4" ht="45.75" customHeight="1" x14ac:dyDescent="0.35">
      <c r="A9" s="1"/>
      <c r="B9" s="47">
        <f t="shared" si="0"/>
        <v>7</v>
      </c>
      <c r="C9" s="48" t="s">
        <v>252</v>
      </c>
      <c r="D9" s="72" t="s">
        <v>246</v>
      </c>
    </row>
    <row r="10" spans="1:4" ht="45.75" customHeight="1" x14ac:dyDescent="0.35">
      <c r="A10" s="1"/>
      <c r="B10" s="47">
        <f t="shared" si="0"/>
        <v>8</v>
      </c>
      <c r="C10" s="48" t="s">
        <v>114</v>
      </c>
      <c r="D10" s="72" t="s">
        <v>240</v>
      </c>
    </row>
    <row r="11" spans="1:4" ht="45.75" customHeight="1" x14ac:dyDescent="0.35">
      <c r="A11" s="1"/>
      <c r="B11" s="47">
        <f t="shared" si="0"/>
        <v>9</v>
      </c>
      <c r="C11" s="48" t="s">
        <v>167</v>
      </c>
      <c r="D11" s="72" t="s">
        <v>251</v>
      </c>
    </row>
    <row r="12" spans="1:4" ht="45.75" customHeight="1" x14ac:dyDescent="0.35">
      <c r="A12" s="1"/>
      <c r="B12" s="47">
        <f t="shared" si="0"/>
        <v>10</v>
      </c>
      <c r="C12" s="48" t="s">
        <v>257</v>
      </c>
      <c r="D12" s="72" t="s">
        <v>251</v>
      </c>
    </row>
    <row r="13" spans="1:4" ht="45.75" customHeight="1" x14ac:dyDescent="0.35">
      <c r="A13" s="1"/>
      <c r="B13" s="47">
        <f t="shared" si="0"/>
        <v>11</v>
      </c>
      <c r="C13" s="48" t="s">
        <v>115</v>
      </c>
      <c r="D13" s="72" t="s">
        <v>240</v>
      </c>
    </row>
    <row r="14" spans="1:4" ht="45.75" customHeight="1" x14ac:dyDescent="0.35">
      <c r="A14" s="1"/>
      <c r="B14" s="47">
        <f t="shared" si="0"/>
        <v>12</v>
      </c>
      <c r="C14" s="48" t="s">
        <v>259</v>
      </c>
      <c r="D14" s="72" t="s">
        <v>240</v>
      </c>
    </row>
    <row r="15" spans="1:4" ht="45.75" customHeight="1" x14ac:dyDescent="0.35">
      <c r="A15" s="1"/>
      <c r="B15" s="47">
        <f t="shared" si="0"/>
        <v>13</v>
      </c>
      <c r="C15" s="48" t="s">
        <v>116</v>
      </c>
      <c r="D15" s="72" t="s">
        <v>251</v>
      </c>
    </row>
    <row r="16" spans="1:4" ht="45.75" customHeight="1" x14ac:dyDescent="0.35">
      <c r="A16" s="1"/>
      <c r="B16" s="47">
        <f t="shared" si="0"/>
        <v>14</v>
      </c>
      <c r="C16" s="48" t="s">
        <v>153</v>
      </c>
      <c r="D16" s="72" t="s">
        <v>251</v>
      </c>
    </row>
    <row r="17" spans="1:4" ht="45.75" customHeight="1" x14ac:dyDescent="0.35">
      <c r="A17" s="1"/>
      <c r="B17" s="47">
        <f t="shared" si="0"/>
        <v>15</v>
      </c>
      <c r="C17" s="48" t="s">
        <v>177</v>
      </c>
      <c r="D17" s="72" t="s">
        <v>246</v>
      </c>
    </row>
    <row r="18" spans="1:4" ht="45.75" customHeight="1" x14ac:dyDescent="0.35">
      <c r="A18" s="1"/>
      <c r="B18" s="47">
        <f t="shared" si="0"/>
        <v>16</v>
      </c>
      <c r="C18" s="48" t="s">
        <v>120</v>
      </c>
      <c r="D18" s="72" t="s">
        <v>240</v>
      </c>
    </row>
    <row r="19" spans="1:4" ht="45.75" customHeight="1" x14ac:dyDescent="0.35">
      <c r="A19" s="1"/>
      <c r="B19" s="47">
        <f t="shared" si="0"/>
        <v>17</v>
      </c>
      <c r="C19" s="48" t="s">
        <v>121</v>
      </c>
      <c r="D19" s="72" t="s">
        <v>246</v>
      </c>
    </row>
    <row r="20" spans="1:4" ht="45.75" customHeight="1" x14ac:dyDescent="0.35">
      <c r="A20" s="1"/>
      <c r="B20" s="47">
        <f t="shared" si="0"/>
        <v>18</v>
      </c>
      <c r="C20" s="48" t="s">
        <v>156</v>
      </c>
      <c r="D20" s="72" t="s">
        <v>240</v>
      </c>
    </row>
    <row r="21" spans="1:4" ht="45.75" customHeight="1" x14ac:dyDescent="0.35">
      <c r="A21" s="1"/>
      <c r="B21" s="47">
        <f t="shared" si="0"/>
        <v>19</v>
      </c>
      <c r="C21" s="48" t="s">
        <v>262</v>
      </c>
      <c r="D21" s="72" t="s">
        <v>240</v>
      </c>
    </row>
    <row r="22" spans="1:4" ht="45.75" customHeight="1" x14ac:dyDescent="0.35">
      <c r="A22" s="1"/>
      <c r="B22" s="47">
        <f t="shared" si="0"/>
        <v>20</v>
      </c>
      <c r="C22" s="48" t="s">
        <v>126</v>
      </c>
      <c r="D22" s="72" t="s">
        <v>246</v>
      </c>
    </row>
    <row r="23" spans="1:4" ht="45.75" customHeight="1" x14ac:dyDescent="0.35">
      <c r="A23" s="1"/>
      <c r="B23" s="47">
        <f t="shared" si="0"/>
        <v>21</v>
      </c>
      <c r="C23" s="48" t="s">
        <v>263</v>
      </c>
      <c r="D23" s="72" t="s">
        <v>240</v>
      </c>
    </row>
    <row r="24" spans="1:4" ht="45.75" customHeight="1" x14ac:dyDescent="0.35">
      <c r="A24" s="98" t="s">
        <v>264</v>
      </c>
      <c r="B24" s="47">
        <f t="shared" si="0"/>
        <v>22</v>
      </c>
      <c r="C24" s="48" t="s">
        <v>265</v>
      </c>
      <c r="D24" s="49" t="s">
        <v>246</v>
      </c>
    </row>
    <row r="25" spans="1:4" ht="45.75" customHeight="1" x14ac:dyDescent="0.35">
      <c r="A25" s="1" t="s">
        <v>266</v>
      </c>
      <c r="B25" s="47">
        <f t="shared" si="0"/>
        <v>23</v>
      </c>
      <c r="C25" s="48" t="s">
        <v>127</v>
      </c>
      <c r="D25" s="72" t="s">
        <v>246</v>
      </c>
    </row>
    <row r="26" spans="1:4" ht="45.75" customHeight="1" x14ac:dyDescent="0.35">
      <c r="A26" s="1"/>
      <c r="B26" s="47">
        <f t="shared" si="0"/>
        <v>24</v>
      </c>
      <c r="C26" s="48" t="s">
        <v>128</v>
      </c>
      <c r="D26" s="72" t="s">
        <v>251</v>
      </c>
    </row>
    <row r="27" spans="1:4" ht="45.75" customHeight="1" x14ac:dyDescent="0.35">
      <c r="A27" s="1"/>
      <c r="B27" s="47">
        <f t="shared" si="0"/>
        <v>25</v>
      </c>
      <c r="C27" s="48" t="s">
        <v>267</v>
      </c>
      <c r="D27" s="72" t="s">
        <v>240</v>
      </c>
    </row>
    <row r="28" spans="1:4" ht="45.75" customHeight="1" x14ac:dyDescent="0.35">
      <c r="A28" s="1"/>
      <c r="B28" s="47">
        <f t="shared" si="0"/>
        <v>26</v>
      </c>
      <c r="C28" s="48" t="s">
        <v>129</v>
      </c>
      <c r="D28" s="72" t="s">
        <v>251</v>
      </c>
    </row>
    <row r="29" spans="1:4" ht="45.75" customHeight="1" x14ac:dyDescent="0.35">
      <c r="A29" s="1"/>
      <c r="B29" s="47">
        <f t="shared" si="0"/>
        <v>27</v>
      </c>
      <c r="C29" s="48" t="s">
        <v>268</v>
      </c>
      <c r="D29" s="72" t="s">
        <v>246</v>
      </c>
    </row>
    <row r="30" spans="1:4" ht="45.75" customHeight="1" x14ac:dyDescent="0.35">
      <c r="A30" s="1"/>
      <c r="B30" s="47">
        <f t="shared" si="0"/>
        <v>28</v>
      </c>
      <c r="C30" s="48" t="s">
        <v>154</v>
      </c>
      <c r="D30" s="72" t="s">
        <v>251</v>
      </c>
    </row>
    <row r="31" spans="1:4" ht="45.75" customHeight="1" x14ac:dyDescent="0.35">
      <c r="A31" s="1"/>
      <c r="B31" s="47">
        <f t="shared" si="0"/>
        <v>29</v>
      </c>
      <c r="C31" s="48" t="s">
        <v>112</v>
      </c>
      <c r="D31" s="72" t="s">
        <v>240</v>
      </c>
    </row>
    <row r="32" spans="1:4" ht="45.75" customHeight="1" x14ac:dyDescent="0.35">
      <c r="A32" s="1"/>
      <c r="B32" s="47">
        <f t="shared" si="0"/>
        <v>30</v>
      </c>
      <c r="C32" s="48" t="s">
        <v>175</v>
      </c>
      <c r="D32" s="72" t="s">
        <v>240</v>
      </c>
    </row>
    <row r="33" spans="1:4" ht="45.75" customHeight="1" x14ac:dyDescent="0.35">
      <c r="A33" s="1"/>
      <c r="B33" s="47">
        <f t="shared" si="0"/>
        <v>31</v>
      </c>
      <c r="C33" s="48" t="s">
        <v>269</v>
      </c>
      <c r="D33" s="72" t="s">
        <v>246</v>
      </c>
    </row>
    <row r="34" spans="1:4" ht="45.75" customHeight="1" x14ac:dyDescent="0.35">
      <c r="A34" s="1"/>
      <c r="B34" s="47">
        <f t="shared" si="0"/>
        <v>32</v>
      </c>
      <c r="C34" s="48" t="s">
        <v>172</v>
      </c>
      <c r="D34" s="72" t="s">
        <v>251</v>
      </c>
    </row>
    <row r="35" spans="1:4" ht="45.75" customHeight="1" x14ac:dyDescent="0.35">
      <c r="A35" s="1"/>
      <c r="B35" s="47">
        <f t="shared" si="0"/>
        <v>33</v>
      </c>
      <c r="C35" s="48" t="s">
        <v>270</v>
      </c>
      <c r="D35" s="72" t="s">
        <v>251</v>
      </c>
    </row>
    <row r="36" spans="1:4" ht="45.75" customHeight="1" x14ac:dyDescent="0.35">
      <c r="A36" s="1"/>
      <c r="B36" s="47">
        <f t="shared" si="0"/>
        <v>34</v>
      </c>
      <c r="C36" s="48" t="s">
        <v>271</v>
      </c>
      <c r="D36" s="72" t="s">
        <v>251</v>
      </c>
    </row>
    <row r="37" spans="1:4" ht="45.75" customHeight="1" x14ac:dyDescent="0.35">
      <c r="A37" s="1"/>
      <c r="B37" s="47">
        <f t="shared" si="0"/>
        <v>35</v>
      </c>
      <c r="C37" s="48" t="s">
        <v>272</v>
      </c>
      <c r="D37" s="72" t="s">
        <v>246</v>
      </c>
    </row>
    <row r="38" spans="1:4" ht="45.75" customHeight="1" x14ac:dyDescent="0.35">
      <c r="A38" s="1"/>
      <c r="B38" s="47">
        <f t="shared" si="0"/>
        <v>36</v>
      </c>
      <c r="C38" s="48" t="s">
        <v>273</v>
      </c>
      <c r="D38" s="72" t="s">
        <v>246</v>
      </c>
    </row>
    <row r="39" spans="1:4" ht="45.75" customHeight="1" x14ac:dyDescent="0.35">
      <c r="A39" s="1"/>
      <c r="B39" s="47">
        <f t="shared" si="0"/>
        <v>37</v>
      </c>
      <c r="C39" s="48" t="s">
        <v>163</v>
      </c>
      <c r="D39" s="72" t="s">
        <v>246</v>
      </c>
    </row>
    <row r="40" spans="1:4" ht="45.75" customHeight="1" x14ac:dyDescent="0.35">
      <c r="A40" s="1"/>
      <c r="B40" s="47">
        <f t="shared" si="0"/>
        <v>38</v>
      </c>
      <c r="C40" s="48" t="s">
        <v>155</v>
      </c>
      <c r="D40" s="72" t="s">
        <v>246</v>
      </c>
    </row>
    <row r="41" spans="1:4" ht="45.75" customHeight="1" x14ac:dyDescent="0.35">
      <c r="A41" s="1"/>
      <c r="B41" s="47">
        <f t="shared" si="0"/>
        <v>39</v>
      </c>
      <c r="C41" s="48" t="s">
        <v>169</v>
      </c>
      <c r="D41" s="49" t="s">
        <v>246</v>
      </c>
    </row>
  </sheetData>
  <autoFilter ref="B2:D41" xr:uid="{00000000-0001-0000-0400-000000000000}"/>
  <phoneticPr fontId="37" type="noConversion"/>
  <conditionalFormatting sqref="C1:D41">
    <cfRule type="cellIs" dxfId="26" priority="74" operator="equal">
      <formula>"TBD"</formula>
    </cfRule>
  </conditionalFormatting>
  <conditionalFormatting sqref="D13">
    <cfRule type="cellIs" dxfId="24" priority="72" operator="equal">
      <formula>"TBD"</formula>
    </cfRule>
  </conditionalFormatting>
  <conditionalFormatting sqref="D31:D32">
    <cfRule type="cellIs" dxfId="23" priority="85" operator="equal">
      <formula>"TBD"</formula>
    </cfRule>
  </conditionalFormatting>
  <conditionalFormatting sqref="B2:B41">
    <cfRule type="cellIs" dxfId="10" priority="50" operator="equal">
      <formula>"TBD"</formula>
    </cfRule>
  </conditionalFormatting>
  <pageMargins left="0.511811024" right="0.511811024" top="0.78740157499999996" bottom="0.78740157499999996" header="0.31496062000000002" footer="0.31496062000000002"/>
  <pageSetup paperSize="9" orientation="landscape" r:id="rId1"/>
  <headerFooter>
    <oddFooter>&amp;L_x000D_&amp;1#&amp;"Calibri"&amp;10&amp;K000000 Público</oddFooter>
  </headerFooter>
  <rowBreaks count="1" manualBreakCount="1">
    <brk id="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F72FF-5B5D-4393-A435-915DF3C76FD0}">
  <dimension ref="A2:XFA5"/>
  <sheetViews>
    <sheetView topLeftCell="A3" workbookViewId="0">
      <selection activeCell="C4" sqref="C4"/>
    </sheetView>
  </sheetViews>
  <sheetFormatPr defaultRowHeight="14.5" x14ac:dyDescent="0.35"/>
  <cols>
    <col min="3" max="3" width="18" customWidth="1"/>
  </cols>
  <sheetData>
    <row r="2" spans="1:16381" ht="15" thickBot="1" x14ac:dyDescent="0.4"/>
    <row r="3" spans="1:16381" s="1" customFormat="1" ht="79.5" customHeight="1" thickTop="1" thickBot="1" x14ac:dyDescent="0.4">
      <c r="B3" s="2" t="s">
        <v>197</v>
      </c>
      <c r="C3" s="3" t="s">
        <v>106</v>
      </c>
      <c r="D3" s="3" t="s">
        <v>198</v>
      </c>
      <c r="E3" s="3" t="s">
        <v>199</v>
      </c>
      <c r="F3" s="3" t="s">
        <v>200</v>
      </c>
      <c r="G3" s="3" t="s">
        <v>201</v>
      </c>
      <c r="H3" s="3" t="s">
        <v>202</v>
      </c>
      <c r="I3" s="2" t="s">
        <v>203</v>
      </c>
      <c r="J3" s="3" t="s">
        <v>204</v>
      </c>
      <c r="K3" s="3" t="s">
        <v>205</v>
      </c>
      <c r="L3" s="7" t="s">
        <v>206</v>
      </c>
      <c r="M3" s="9" t="s">
        <v>207</v>
      </c>
      <c r="N3" s="3" t="s">
        <v>208</v>
      </c>
      <c r="O3" s="3" t="s">
        <v>209</v>
      </c>
      <c r="P3" s="3" t="s">
        <v>210</v>
      </c>
      <c r="Q3" s="4" t="s">
        <v>211</v>
      </c>
      <c r="R3" s="5" t="s">
        <v>212</v>
      </c>
      <c r="S3" s="5" t="s">
        <v>213</v>
      </c>
      <c r="T3" s="5" t="s">
        <v>214</v>
      </c>
      <c r="U3" s="5" t="s">
        <v>215</v>
      </c>
      <c r="V3" s="5" t="s">
        <v>216</v>
      </c>
      <c r="W3" s="5" t="s">
        <v>217</v>
      </c>
      <c r="X3" s="5" t="s">
        <v>218</v>
      </c>
      <c r="Y3" s="5" t="s">
        <v>219</v>
      </c>
      <c r="Z3" s="5" t="s">
        <v>220</v>
      </c>
      <c r="AA3" s="5" t="s">
        <v>221</v>
      </c>
      <c r="AB3" s="5" t="s">
        <v>222</v>
      </c>
      <c r="AC3" s="6" t="s">
        <v>223</v>
      </c>
      <c r="AD3" s="5" t="s">
        <v>224</v>
      </c>
      <c r="AE3" s="5" t="s">
        <v>225</v>
      </c>
      <c r="AF3" s="5" t="s">
        <v>226</v>
      </c>
      <c r="AG3" s="5" t="s">
        <v>227</v>
      </c>
      <c r="AH3" s="5" t="s">
        <v>228</v>
      </c>
      <c r="AI3" s="5" t="s">
        <v>274</v>
      </c>
      <c r="AJ3" s="6" t="s">
        <v>229</v>
      </c>
      <c r="AK3" s="2" t="s">
        <v>196</v>
      </c>
      <c r="AL3" s="3" t="s">
        <v>275</v>
      </c>
      <c r="AM3" s="3" t="s">
        <v>192</v>
      </c>
      <c r="AN3" s="3" t="s">
        <v>276</v>
      </c>
      <c r="AO3" s="3" t="s">
        <v>277</v>
      </c>
      <c r="AP3" s="3" t="s">
        <v>230</v>
      </c>
      <c r="AQ3" s="7" t="s">
        <v>231</v>
      </c>
      <c r="AR3" s="3" t="s">
        <v>232</v>
      </c>
      <c r="AS3" s="3" t="s">
        <v>233</v>
      </c>
      <c r="AT3" s="3" t="s">
        <v>234</v>
      </c>
      <c r="AU3" s="3" t="s">
        <v>235</v>
      </c>
      <c r="AV3" s="3" t="s">
        <v>236</v>
      </c>
      <c r="AW3" s="3" t="s">
        <v>237</v>
      </c>
      <c r="AX3" s="3" t="s">
        <v>238</v>
      </c>
      <c r="AY3" s="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row>
    <row r="4" spans="1:16381" s="45" customFormat="1" ht="55.5" customHeight="1" thickTop="1" x14ac:dyDescent="0.35">
      <c r="A4" s="1"/>
      <c r="B4" s="47">
        <f>ROW()-2</f>
        <v>2</v>
      </c>
      <c r="C4" s="48" t="s">
        <v>278</v>
      </c>
      <c r="D4" s="47" t="s">
        <v>250</v>
      </c>
      <c r="E4" s="71" t="s">
        <v>261</v>
      </c>
      <c r="F4" s="71" t="s">
        <v>279</v>
      </c>
      <c r="G4" s="72" t="s">
        <v>246</v>
      </c>
      <c r="H4" s="49" t="str">
        <f>UPPER(IFERROR(IF((I4=0),0,IF((I4&gt;44),"FALSO",IF((((L4+K4)/I4)&lt;0.25),"Horista",IF(AND((I4&gt;=40),(((L4+K4)/I4)&gt;=0.5)),"Integral",IF(AND((I4&gt;=12),(((L4+K4)/I4)&gt;=0.25)),"Parcial","Horista"))))),"TBD"))</f>
        <v>PARCIAL</v>
      </c>
      <c r="I4" s="50">
        <f>SUM(J4:L4)</f>
        <v>16</v>
      </c>
      <c r="J4" s="50">
        <v>12</v>
      </c>
      <c r="K4" s="50">
        <v>0</v>
      </c>
      <c r="L4" s="50">
        <v>4</v>
      </c>
      <c r="M4" s="50">
        <v>0</v>
      </c>
      <c r="N4" s="50">
        <v>16</v>
      </c>
      <c r="O4" s="55" t="s">
        <v>241</v>
      </c>
      <c r="P4" s="51"/>
      <c r="Q4" s="52"/>
      <c r="R4" s="52" t="s">
        <v>280</v>
      </c>
      <c r="S4" s="53" t="s">
        <v>281</v>
      </c>
      <c r="T4" s="53" t="s">
        <v>282</v>
      </c>
      <c r="U4" s="53" t="s">
        <v>258</v>
      </c>
      <c r="V4" s="53"/>
      <c r="W4" s="52"/>
      <c r="X4" s="52"/>
      <c r="Y4" s="52"/>
      <c r="Z4" s="52"/>
      <c r="AA4" s="52"/>
      <c r="AB4" s="52"/>
      <c r="AC4" s="52"/>
      <c r="AD4" s="52"/>
      <c r="AE4" s="52"/>
      <c r="AF4" s="54"/>
      <c r="AG4" s="54"/>
      <c r="AH4" s="52"/>
      <c r="AI4" s="52"/>
      <c r="AJ4" s="52">
        <f>(AE4+AF4+AG4+AH4+AI4)</f>
        <v>0</v>
      </c>
      <c r="AK4" s="54" t="s">
        <v>242</v>
      </c>
      <c r="AL4" s="52" t="s">
        <v>242</v>
      </c>
      <c r="AM4" s="52" t="s">
        <v>242</v>
      </c>
      <c r="AN4" s="52" t="s">
        <v>244</v>
      </c>
      <c r="AO4" s="46" t="s">
        <v>243</v>
      </c>
      <c r="AP4" s="52" t="s">
        <v>242</v>
      </c>
      <c r="AQ4" s="52" t="s">
        <v>283</v>
      </c>
      <c r="AR4" s="52"/>
      <c r="AS4" s="52"/>
      <c r="AT4" s="52"/>
      <c r="AU4" s="52"/>
      <c r="AV4" s="52"/>
      <c r="AW4" s="52"/>
      <c r="AX4" s="52"/>
      <c r="AY4" s="52"/>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row>
    <row r="5" spans="1:16381" s="45" customFormat="1" ht="55.5" customHeight="1" x14ac:dyDescent="0.35">
      <c r="A5" s="1"/>
      <c r="B5" s="47">
        <f>ROW()-2</f>
        <v>3</v>
      </c>
      <c r="C5" s="48" t="s">
        <v>284</v>
      </c>
      <c r="D5" s="47" t="s">
        <v>285</v>
      </c>
      <c r="E5" s="73" t="s">
        <v>245</v>
      </c>
      <c r="F5" s="73" t="s">
        <v>286</v>
      </c>
      <c r="G5" s="74" t="s">
        <v>246</v>
      </c>
      <c r="H5" s="49" t="str">
        <f>UPPER(IFERROR(IF((I5=0),0,IF((I5&gt;44),"FALSO",IF((((L5+K5)/I5)&lt;0.25),"Horista",IF(AND((I5&gt;=40),(((L5+K5)/I5)&gt;=0.5)),"Integral",IF(AND((I5&gt;=12),(((L5+K5)/I5)&gt;=0.25)),"Parcial","Horista"))))),"TBD"))</f>
        <v>PARCIAL</v>
      </c>
      <c r="I5" s="50">
        <f>SUM(J5:L5)</f>
        <v>16</v>
      </c>
      <c r="J5" s="50">
        <v>8</v>
      </c>
      <c r="K5" s="50">
        <v>0</v>
      </c>
      <c r="L5" s="50">
        <v>8</v>
      </c>
      <c r="M5" s="50">
        <v>0</v>
      </c>
      <c r="N5" s="50">
        <v>16</v>
      </c>
      <c r="O5" s="55" t="s">
        <v>241</v>
      </c>
      <c r="P5" s="51"/>
      <c r="Q5" s="52"/>
      <c r="R5" s="52" t="s">
        <v>260</v>
      </c>
      <c r="S5" s="53" t="s">
        <v>253</v>
      </c>
      <c r="T5" s="53" t="s">
        <v>254</v>
      </c>
      <c r="U5" s="53" t="s">
        <v>255</v>
      </c>
      <c r="V5" s="53" t="s">
        <v>256</v>
      </c>
      <c r="W5" s="52"/>
      <c r="X5" s="52"/>
      <c r="Y5" s="52"/>
      <c r="Z5" s="52"/>
      <c r="AA5" s="52"/>
      <c r="AB5" s="52"/>
      <c r="AC5" s="52"/>
      <c r="AD5" s="52"/>
      <c r="AE5" s="52">
        <v>8</v>
      </c>
      <c r="AF5" s="54">
        <v>8</v>
      </c>
      <c r="AG5" s="54"/>
      <c r="AH5" s="52">
        <v>0</v>
      </c>
      <c r="AI5" s="52">
        <v>0</v>
      </c>
      <c r="AJ5" s="52">
        <f>(AE5+AF5+AG5+AH5+AI5)</f>
        <v>16</v>
      </c>
      <c r="AK5" s="54" t="s">
        <v>243</v>
      </c>
      <c r="AL5" s="52" t="s">
        <v>242</v>
      </c>
      <c r="AM5" s="52" t="s">
        <v>242</v>
      </c>
      <c r="AN5" s="52" t="s">
        <v>244</v>
      </c>
      <c r="AO5" s="46" t="s">
        <v>242</v>
      </c>
      <c r="AP5" s="52" t="s">
        <v>242</v>
      </c>
      <c r="AQ5" s="52" t="s">
        <v>283</v>
      </c>
      <c r="AR5" s="52"/>
      <c r="AS5" s="52"/>
      <c r="AT5" s="52"/>
      <c r="AU5" s="52"/>
      <c r="AV5" s="52"/>
      <c r="AW5" s="52"/>
      <c r="AX5" s="52"/>
      <c r="AY5" s="52"/>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row>
  </sheetData>
  <conditionalFormatting sqref="B3:AY5">
    <cfRule type="cellIs" dxfId="1" priority="1" operator="equal">
      <formula>"TBD"</formula>
    </cfRule>
  </conditionalFormatting>
  <conditionalFormatting sqref="AN5:AP5">
    <cfRule type="cellIs" dxfId="0" priority="3" operator="equal">
      <formula>"TBD"</formula>
    </cfRule>
  </conditionalFormatting>
  <hyperlinks>
    <hyperlink ref="O4" r:id="rId1" xr:uid="{00000000-0004-0000-0400-000004000000}"/>
    <hyperlink ref="O5" r:id="rId2" xr:uid="{00000000-0004-0000-0400-000006000000}"/>
  </hyperlinks>
  <pageMargins left="0.511811024" right="0.511811024" top="0.78740157499999996" bottom="0.78740157499999996" header="0.31496062000000002" footer="0.31496062000000002"/>
  <headerFooter>
    <oddFooter>&amp;L_x000D_&amp;1#&amp;"Calibri"&amp;10&amp;K000000 Público</oddFooter>
  </headerFooter>
</worksheet>
</file>

<file path=docMetadata/LabelInfo.xml><?xml version="1.0" encoding="utf-8"?>
<clbl:labelList xmlns:clbl="http://schemas.microsoft.com/office/2020/mipLabelMetadata">
  <clbl:label id="{0dc42001-9759-4b38-a906-152fbf37e35a}" enabled="1" method="Privileged" siteId="{a50e7b76-8ea5-492c-bf17-97d652fc3ce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Resumos</vt:lpstr>
      <vt:lpstr>NDE</vt:lpstr>
      <vt:lpstr>Timeline NDE</vt:lpstr>
      <vt:lpstr>Colegiado</vt:lpstr>
      <vt:lpstr>NAPED</vt:lpstr>
      <vt:lpstr>Indicadores Docentes</vt:lpstr>
      <vt:lpstr>Corpo Docente</vt:lpstr>
      <vt:lpstr>Backup Docentes</vt:lpstr>
    </vt:vector>
  </TitlesOfParts>
  <Manager/>
  <Company>Educacao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Lucas Sousa da Silva</dc:creator>
  <cp:keywords/>
  <dc:description/>
  <cp:lastModifiedBy>LOIANNE CRISTIINY MORAIS DE MAGALHAES</cp:lastModifiedBy>
  <cp:revision/>
  <dcterms:created xsi:type="dcterms:W3CDTF">2023-12-06T02:26:49Z</dcterms:created>
  <dcterms:modified xsi:type="dcterms:W3CDTF">2024-09-23T12:47:36Z</dcterms:modified>
  <cp:category/>
  <cp:contentStatus/>
</cp:coreProperties>
</file>